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40" windowWidth="20730" windowHeight="5475"/>
  </bookViews>
  <sheets>
    <sheet name="ЕФЕКТИВНІСТЬ І пв 2019 рік" sheetId="17" r:id="rId1"/>
    <sheet name="графіки " sheetId="18" r:id="rId2"/>
  </sheets>
  <calcPr calcId="145621" refMode="R1C1"/>
</workbook>
</file>

<file path=xl/calcChain.xml><?xml version="1.0" encoding="utf-8"?>
<calcChain xmlns="http://schemas.openxmlformats.org/spreadsheetml/2006/main">
  <c r="S40" i="17" l="1"/>
  <c r="S12" i="17"/>
  <c r="T101" i="17"/>
  <c r="S106" i="17"/>
  <c r="S105" i="17"/>
  <c r="S104" i="17"/>
  <c r="S103" i="17"/>
  <c r="S102" i="17"/>
  <c r="S101" i="17"/>
  <c r="S100" i="17"/>
  <c r="S96" i="17"/>
  <c r="O71" i="17"/>
  <c r="T80" i="17"/>
  <c r="S80" i="17"/>
  <c r="S73" i="17"/>
  <c r="S97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79" i="17"/>
  <c r="S78" i="17"/>
  <c r="S77" i="17"/>
  <c r="S76" i="17"/>
  <c r="S75" i="17"/>
  <c r="S74" i="17"/>
  <c r="S69" i="17"/>
  <c r="S70" i="17"/>
  <c r="S68" i="17"/>
  <c r="S67" i="17"/>
  <c r="S66" i="17"/>
  <c r="S65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39" i="17"/>
  <c r="S38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G117" i="18" l="1"/>
  <c r="T106" i="17"/>
  <c r="T105" i="17"/>
  <c r="T104" i="17"/>
  <c r="T103" i="17"/>
  <c r="T102" i="17"/>
  <c r="T100" i="17"/>
  <c r="T97" i="17"/>
  <c r="T96" i="17"/>
  <c r="T95" i="17"/>
  <c r="T94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81" i="17"/>
  <c r="T79" i="17"/>
  <c r="T78" i="17"/>
  <c r="T77" i="17"/>
  <c r="T76" i="17"/>
  <c r="T75" i="17"/>
  <c r="T74" i="17"/>
  <c r="T73" i="17"/>
  <c r="T65" i="17"/>
  <c r="T70" i="17"/>
  <c r="T69" i="17"/>
  <c r="T68" i="17"/>
  <c r="T67" i="17"/>
  <c r="T66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5" i="17"/>
  <c r="I101" i="17" l="1"/>
  <c r="I102" i="17"/>
  <c r="I103" i="17"/>
  <c r="I104" i="17"/>
  <c r="I105" i="17"/>
  <c r="I106" i="17"/>
  <c r="I100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73" i="17"/>
  <c r="I70" i="17"/>
  <c r="I69" i="17"/>
  <c r="I68" i="17"/>
  <c r="I67" i="17"/>
  <c r="I66" i="17"/>
  <c r="I65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38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L13" i="17" l="1"/>
  <c r="J14" i="17" l="1"/>
  <c r="C117" i="18" l="1"/>
  <c r="G87" i="17" l="1"/>
  <c r="G88" i="17"/>
  <c r="N10" i="17" l="1"/>
  <c r="G124" i="18" l="1"/>
  <c r="F124" i="18"/>
  <c r="E124" i="18"/>
  <c r="G123" i="18"/>
  <c r="F123" i="18"/>
  <c r="E123" i="18"/>
  <c r="G122" i="18"/>
  <c r="F122" i="18"/>
  <c r="E122" i="18"/>
  <c r="G121" i="18"/>
  <c r="F121" i="18"/>
  <c r="E121" i="18"/>
  <c r="G120" i="18"/>
  <c r="F120" i="18"/>
  <c r="E120" i="18"/>
  <c r="G119" i="18"/>
  <c r="F119" i="18"/>
  <c r="E119" i="18"/>
  <c r="G118" i="18"/>
  <c r="F118" i="18"/>
  <c r="E118" i="18"/>
  <c r="C124" i="18"/>
  <c r="B124" i="18"/>
  <c r="C123" i="18"/>
  <c r="B123" i="18"/>
  <c r="C122" i="18"/>
  <c r="B122" i="18"/>
  <c r="C121" i="18"/>
  <c r="B121" i="18"/>
  <c r="C120" i="18"/>
  <c r="B120" i="18"/>
  <c r="C119" i="18"/>
  <c r="B119" i="18"/>
  <c r="C118" i="18"/>
  <c r="B118" i="18"/>
  <c r="G68" i="18"/>
  <c r="F68" i="18"/>
  <c r="E68" i="18"/>
  <c r="G67" i="18"/>
  <c r="F67" i="18"/>
  <c r="E67" i="18"/>
  <c r="G66" i="18"/>
  <c r="F66" i="18"/>
  <c r="E66" i="18"/>
  <c r="G65" i="18"/>
  <c r="F65" i="18"/>
  <c r="E65" i="18"/>
  <c r="G64" i="18"/>
  <c r="F64" i="18"/>
  <c r="E64" i="18"/>
  <c r="G63" i="18"/>
  <c r="F63" i="18"/>
  <c r="E63" i="18"/>
  <c r="C68" i="18"/>
  <c r="B68" i="18"/>
  <c r="C67" i="18"/>
  <c r="B67" i="18"/>
  <c r="C66" i="18"/>
  <c r="B66" i="18"/>
  <c r="C65" i="18"/>
  <c r="B65" i="18"/>
  <c r="C64" i="18"/>
  <c r="B64" i="18"/>
  <c r="B63" i="18"/>
  <c r="C6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E16" i="18"/>
  <c r="G15" i="18"/>
  <c r="F15" i="18"/>
  <c r="E15" i="18"/>
  <c r="G14" i="18"/>
  <c r="F14" i="18"/>
  <c r="E14" i="18"/>
  <c r="G13" i="18"/>
  <c r="F13" i="18"/>
  <c r="E13" i="18"/>
  <c r="G12" i="18"/>
  <c r="F12" i="18"/>
  <c r="E12" i="18"/>
  <c r="G11" i="18"/>
  <c r="F11" i="18"/>
  <c r="E11" i="18"/>
  <c r="G10" i="18"/>
  <c r="F10" i="18"/>
  <c r="E10" i="18"/>
  <c r="G9" i="18"/>
  <c r="F9" i="18"/>
  <c r="E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9" i="18"/>
  <c r="J69" i="17" l="1"/>
  <c r="J68" i="17"/>
  <c r="J65" i="17"/>
  <c r="J70" i="17"/>
  <c r="J67" i="17"/>
  <c r="J66" i="17"/>
  <c r="D10" i="17"/>
  <c r="D121" i="17" s="1"/>
  <c r="D98" i="17"/>
  <c r="D122" i="17" s="1"/>
  <c r="D129" i="17" s="1"/>
  <c r="D63" i="17"/>
  <c r="D123" i="17" s="1"/>
  <c r="N63" i="17"/>
  <c r="K63" i="17"/>
  <c r="F63" i="17"/>
  <c r="E63" i="17"/>
  <c r="I63" i="17" l="1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3" i="17"/>
  <c r="J12" i="17"/>
  <c r="E10" i="17"/>
  <c r="F10" i="17"/>
  <c r="I10" i="17" l="1"/>
  <c r="F121" i="17"/>
  <c r="E121" i="17"/>
  <c r="O10" i="17"/>
  <c r="G10" i="17"/>
  <c r="G12" i="17" l="1"/>
  <c r="H12" i="17" s="1"/>
  <c r="G13" i="17"/>
  <c r="H13" i="17" s="1"/>
  <c r="G14" i="17"/>
  <c r="H14" i="17" s="1"/>
  <c r="G15" i="17"/>
  <c r="H15" i="17" s="1"/>
  <c r="G16" i="17"/>
  <c r="H16" i="17" s="1"/>
  <c r="G17" i="17"/>
  <c r="H17" i="17" s="1"/>
  <c r="G18" i="17"/>
  <c r="H18" i="17" s="1"/>
  <c r="G19" i="17"/>
  <c r="H19" i="17" s="1"/>
  <c r="G20" i="17"/>
  <c r="H20" i="17" s="1"/>
  <c r="G21" i="17"/>
  <c r="H21" i="17" s="1"/>
  <c r="G22" i="17"/>
  <c r="H22" i="17" s="1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G29" i="17"/>
  <c r="H29" i="17" s="1"/>
  <c r="G30" i="17"/>
  <c r="H30" i="17" s="1"/>
  <c r="G31" i="17"/>
  <c r="H31" i="17" s="1"/>
  <c r="G32" i="17"/>
  <c r="H32" i="17" s="1"/>
  <c r="G33" i="17"/>
  <c r="H33" i="17" s="1"/>
  <c r="O20" i="17" l="1"/>
  <c r="P20" i="17" s="1"/>
  <c r="J106" i="17"/>
  <c r="J105" i="17"/>
  <c r="J104" i="17"/>
  <c r="J103" i="17"/>
  <c r="J102" i="17"/>
  <c r="J101" i="17"/>
  <c r="J100" i="17"/>
  <c r="O106" i="17"/>
  <c r="P106" i="17" s="1"/>
  <c r="L106" i="17"/>
  <c r="M106" i="17" s="1"/>
  <c r="G106" i="17"/>
  <c r="H106" i="17" s="1"/>
  <c r="O105" i="17"/>
  <c r="P105" i="17" s="1"/>
  <c r="L105" i="17"/>
  <c r="M105" i="17" s="1"/>
  <c r="G105" i="17"/>
  <c r="H105" i="17" s="1"/>
  <c r="O104" i="17"/>
  <c r="P104" i="17" s="1"/>
  <c r="L104" i="17"/>
  <c r="M104" i="17" s="1"/>
  <c r="G104" i="17"/>
  <c r="H104" i="17" s="1"/>
  <c r="O103" i="17"/>
  <c r="P103" i="17" s="1"/>
  <c r="L103" i="17"/>
  <c r="M103" i="17" s="1"/>
  <c r="G103" i="17"/>
  <c r="H103" i="17" s="1"/>
  <c r="O102" i="17"/>
  <c r="P102" i="17" s="1"/>
  <c r="L102" i="17"/>
  <c r="M102" i="17" s="1"/>
  <c r="G102" i="17"/>
  <c r="H102" i="17" s="1"/>
  <c r="O101" i="17"/>
  <c r="P101" i="17" s="1"/>
  <c r="L101" i="17"/>
  <c r="M101" i="17" s="1"/>
  <c r="G101" i="17"/>
  <c r="H101" i="17" s="1"/>
  <c r="O100" i="17"/>
  <c r="P100" i="17" s="1"/>
  <c r="L100" i="17"/>
  <c r="M100" i="17" s="1"/>
  <c r="G100" i="17"/>
  <c r="H100" i="17" s="1"/>
  <c r="N98" i="17"/>
  <c r="K98" i="17"/>
  <c r="E117" i="18" s="1"/>
  <c r="F98" i="17"/>
  <c r="E98" i="17"/>
  <c r="E122" i="17" s="1"/>
  <c r="O70" i="17"/>
  <c r="P70" i="17" s="1"/>
  <c r="L70" i="17"/>
  <c r="M70" i="17" s="1"/>
  <c r="G70" i="17"/>
  <c r="H70" i="17" s="1"/>
  <c r="O69" i="17"/>
  <c r="P69" i="17" s="1"/>
  <c r="L69" i="17"/>
  <c r="M69" i="17" s="1"/>
  <c r="G69" i="17"/>
  <c r="H69" i="17" s="1"/>
  <c r="O68" i="17"/>
  <c r="P68" i="17" s="1"/>
  <c r="L68" i="17"/>
  <c r="M68" i="17" s="1"/>
  <c r="G68" i="17"/>
  <c r="H68" i="17" s="1"/>
  <c r="O67" i="17"/>
  <c r="P67" i="17" s="1"/>
  <c r="L67" i="17"/>
  <c r="M67" i="17" s="1"/>
  <c r="G67" i="17"/>
  <c r="H67" i="17" s="1"/>
  <c r="O66" i="17"/>
  <c r="P66" i="17" s="1"/>
  <c r="L66" i="17"/>
  <c r="M66" i="17" s="1"/>
  <c r="G66" i="17"/>
  <c r="H66" i="17" s="1"/>
  <c r="O65" i="17"/>
  <c r="P65" i="17" s="1"/>
  <c r="L65" i="17"/>
  <c r="M65" i="17" s="1"/>
  <c r="G65" i="17"/>
  <c r="H65" i="17" s="1"/>
  <c r="D71" i="17"/>
  <c r="E71" i="17"/>
  <c r="F71" i="17"/>
  <c r="K71" i="17"/>
  <c r="N71" i="17"/>
  <c r="G73" i="17"/>
  <c r="H73" i="17" s="1"/>
  <c r="J73" i="17"/>
  <c r="L73" i="17"/>
  <c r="M73" i="17" s="1"/>
  <c r="O73" i="17"/>
  <c r="G74" i="17"/>
  <c r="H74" i="17" s="1"/>
  <c r="J74" i="17"/>
  <c r="L74" i="17"/>
  <c r="M74" i="17" s="1"/>
  <c r="O74" i="17"/>
  <c r="G75" i="17"/>
  <c r="H75" i="17" s="1"/>
  <c r="J75" i="17"/>
  <c r="L75" i="17"/>
  <c r="M75" i="17" s="1"/>
  <c r="O75" i="17"/>
  <c r="G76" i="17"/>
  <c r="H76" i="17" s="1"/>
  <c r="J76" i="17"/>
  <c r="L76" i="17"/>
  <c r="M76" i="17" s="1"/>
  <c r="O76" i="17"/>
  <c r="G77" i="17"/>
  <c r="H77" i="17" s="1"/>
  <c r="J77" i="17"/>
  <c r="L77" i="17"/>
  <c r="M77" i="17" s="1"/>
  <c r="O77" i="17"/>
  <c r="G78" i="17"/>
  <c r="H78" i="17" s="1"/>
  <c r="J78" i="17"/>
  <c r="L78" i="17"/>
  <c r="M78" i="17" s="1"/>
  <c r="O78" i="17"/>
  <c r="G79" i="17"/>
  <c r="H79" i="17" s="1"/>
  <c r="J79" i="17"/>
  <c r="L79" i="17"/>
  <c r="M79" i="17" s="1"/>
  <c r="O79" i="17"/>
  <c r="O34" i="17"/>
  <c r="P34" i="17" s="1"/>
  <c r="G34" i="17"/>
  <c r="H34" i="17" s="1"/>
  <c r="O33" i="17"/>
  <c r="P33" i="17" s="1"/>
  <c r="O32" i="17"/>
  <c r="P32" i="17" s="1"/>
  <c r="O31" i="17"/>
  <c r="P31" i="17" s="1"/>
  <c r="O30" i="17"/>
  <c r="P30" i="17" s="1"/>
  <c r="O29" i="17"/>
  <c r="P29" i="17" s="1"/>
  <c r="O28" i="17"/>
  <c r="P28" i="17" s="1"/>
  <c r="O27" i="17"/>
  <c r="P27" i="17" s="1"/>
  <c r="O26" i="17"/>
  <c r="P26" i="17" s="1"/>
  <c r="O25" i="17"/>
  <c r="P25" i="17" s="1"/>
  <c r="O24" i="17"/>
  <c r="P24" i="17" s="1"/>
  <c r="O23" i="17"/>
  <c r="P23" i="17" s="1"/>
  <c r="O22" i="17"/>
  <c r="P22" i="17" s="1"/>
  <c r="O21" i="17"/>
  <c r="P21" i="17" s="1"/>
  <c r="O19" i="17"/>
  <c r="P19" i="17" s="1"/>
  <c r="L19" i="17"/>
  <c r="M19" i="17" s="1"/>
  <c r="O18" i="17"/>
  <c r="P18" i="17" s="1"/>
  <c r="L18" i="17"/>
  <c r="M18" i="17" s="1"/>
  <c r="O17" i="17"/>
  <c r="P17" i="17" s="1"/>
  <c r="L17" i="17"/>
  <c r="M17" i="17" s="1"/>
  <c r="O16" i="17"/>
  <c r="P16" i="17" s="1"/>
  <c r="L16" i="17"/>
  <c r="M16" i="17" s="1"/>
  <c r="O15" i="17"/>
  <c r="P15" i="17" s="1"/>
  <c r="L15" i="17"/>
  <c r="M15" i="17" s="1"/>
  <c r="O14" i="17"/>
  <c r="P14" i="17" s="1"/>
  <c r="L14" i="17"/>
  <c r="M14" i="17" s="1"/>
  <c r="O13" i="17"/>
  <c r="P13" i="17" s="1"/>
  <c r="M13" i="17"/>
  <c r="O12" i="17"/>
  <c r="P12" i="17" s="1"/>
  <c r="L12" i="17"/>
  <c r="M12" i="17" s="1"/>
  <c r="I98" i="17" l="1"/>
  <c r="I71" i="17"/>
  <c r="F122" i="17"/>
  <c r="G98" i="17"/>
  <c r="G71" i="17"/>
  <c r="L71" i="17"/>
  <c r="Q20" i="17"/>
  <c r="Q69" i="17"/>
  <c r="Q70" i="17"/>
  <c r="R12" i="17"/>
  <c r="R14" i="17"/>
  <c r="R65" i="17"/>
  <c r="R13" i="17"/>
  <c r="R70" i="17"/>
  <c r="P75" i="17"/>
  <c r="R75" i="17" s="1"/>
  <c r="P74" i="17"/>
  <c r="R74" i="17" s="1"/>
  <c r="L98" i="17"/>
  <c r="F117" i="18" s="1"/>
  <c r="R100" i="17"/>
  <c r="R102" i="17"/>
  <c r="R104" i="17"/>
  <c r="P77" i="17"/>
  <c r="R77" i="17" s="1"/>
  <c r="Q21" i="17"/>
  <c r="Q23" i="17"/>
  <c r="Q25" i="17"/>
  <c r="Q27" i="17"/>
  <c r="P79" i="17"/>
  <c r="R79" i="17" s="1"/>
  <c r="P78" i="17"/>
  <c r="R78" i="17" s="1"/>
  <c r="Q67" i="17"/>
  <c r="Q68" i="17"/>
  <c r="R68" i="17"/>
  <c r="R69" i="17"/>
  <c r="O98" i="17"/>
  <c r="R101" i="17"/>
  <c r="R105" i="17"/>
  <c r="R106" i="17"/>
  <c r="P76" i="17"/>
  <c r="R76" i="17" s="1"/>
  <c r="P73" i="17"/>
  <c r="R73" i="17" s="1"/>
  <c r="Q65" i="17"/>
  <c r="Q66" i="17"/>
  <c r="R66" i="17"/>
  <c r="R67" i="17"/>
  <c r="Q100" i="17"/>
  <c r="Q101" i="17"/>
  <c r="Q102" i="17"/>
  <c r="Q103" i="17"/>
  <c r="Q104" i="17"/>
  <c r="Q105" i="17"/>
  <c r="Q106" i="17"/>
  <c r="R103" i="17"/>
  <c r="Q29" i="17"/>
  <c r="Q31" i="17"/>
  <c r="Q78" i="17"/>
  <c r="Q76" i="17"/>
  <c r="Q74" i="17"/>
  <c r="Q79" i="17"/>
  <c r="Q77" i="17"/>
  <c r="Q75" i="17"/>
  <c r="Q73" i="17"/>
  <c r="Q34" i="17"/>
  <c r="Q35" i="17"/>
  <c r="Q19" i="17"/>
  <c r="Q32" i="17"/>
  <c r="Q33" i="17"/>
  <c r="Q13" i="17"/>
  <c r="R15" i="17"/>
  <c r="Q16" i="17"/>
  <c r="R19" i="17"/>
  <c r="Q15" i="17"/>
  <c r="Q17" i="17"/>
  <c r="R18" i="17"/>
  <c r="R16" i="17"/>
  <c r="Q12" i="17"/>
  <c r="Q14" i="17"/>
  <c r="R17" i="17"/>
  <c r="Q18" i="17"/>
  <c r="Q22" i="17"/>
  <c r="Q24" i="17"/>
  <c r="Q26" i="17"/>
  <c r="Q28" i="17"/>
  <c r="Q30" i="17"/>
  <c r="H118" i="18" l="1"/>
  <c r="H121" i="18"/>
  <c r="H119" i="18"/>
  <c r="H124" i="18"/>
  <c r="H120" i="18"/>
  <c r="I64" i="18"/>
  <c r="I63" i="18"/>
  <c r="I66" i="18"/>
  <c r="I68" i="18"/>
  <c r="I65" i="18"/>
  <c r="I67" i="18"/>
  <c r="I9" i="18"/>
  <c r="I124" i="18"/>
  <c r="I120" i="18"/>
  <c r="I123" i="18"/>
  <c r="I119" i="18"/>
  <c r="I122" i="18"/>
  <c r="I121" i="18"/>
  <c r="I118" i="18"/>
  <c r="I23" i="18"/>
  <c r="I11" i="18"/>
  <c r="I16" i="18"/>
  <c r="I24" i="18"/>
  <c r="I21" i="18"/>
  <c r="I10" i="18"/>
  <c r="I32" i="18"/>
  <c r="I22" i="18"/>
  <c r="I27" i="18"/>
  <c r="I19" i="18"/>
  <c r="I14" i="18"/>
  <c r="I13" i="18"/>
  <c r="I30" i="18"/>
  <c r="I31" i="18"/>
  <c r="I28" i="18"/>
  <c r="I20" i="18"/>
  <c r="I17" i="18"/>
  <c r="I25" i="18"/>
  <c r="I15" i="18"/>
  <c r="I12" i="18"/>
  <c r="I29" i="18"/>
  <c r="I26" i="18"/>
  <c r="I18" i="18"/>
  <c r="T15" i="17"/>
  <c r="H12" i="18"/>
  <c r="T13" i="17"/>
  <c r="H10" i="18"/>
  <c r="T18" i="17"/>
  <c r="H15" i="18"/>
  <c r="T19" i="17"/>
  <c r="H16" i="18"/>
  <c r="T14" i="17"/>
  <c r="X14" i="17" s="1"/>
  <c r="N11" i="18" s="1"/>
  <c r="H11" i="18"/>
  <c r="T17" i="17"/>
  <c r="H14" i="18"/>
  <c r="T16" i="17"/>
  <c r="H13" i="18"/>
  <c r="T12" i="17"/>
  <c r="H9" i="18"/>
  <c r="H123" i="18"/>
  <c r="H122" i="18"/>
  <c r="H66" i="18"/>
  <c r="H68" i="18"/>
  <c r="H65" i="18"/>
  <c r="H64" i="18"/>
  <c r="H63" i="18"/>
  <c r="H67" i="18"/>
  <c r="U77" i="17"/>
  <c r="X77" i="17"/>
  <c r="V77" i="17"/>
  <c r="W77" i="17"/>
  <c r="U79" i="17"/>
  <c r="V79" i="17"/>
  <c r="W79" i="17"/>
  <c r="X79" i="17"/>
  <c r="U74" i="17"/>
  <c r="V74" i="17"/>
  <c r="W74" i="17"/>
  <c r="X74" i="17"/>
  <c r="U73" i="17"/>
  <c r="V73" i="17"/>
  <c r="W73" i="17"/>
  <c r="X73" i="17"/>
  <c r="U76" i="17"/>
  <c r="V76" i="17"/>
  <c r="X76" i="17"/>
  <c r="W76" i="17"/>
  <c r="U75" i="17"/>
  <c r="X75" i="17"/>
  <c r="V75" i="17"/>
  <c r="W75" i="17"/>
  <c r="U78" i="17"/>
  <c r="X78" i="17"/>
  <c r="V78" i="17"/>
  <c r="W78" i="17"/>
  <c r="E60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F60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W19" i="17" l="1"/>
  <c r="M16" i="18" s="1"/>
  <c r="V12" i="17"/>
  <c r="L9" i="18" s="1"/>
  <c r="X105" i="17"/>
  <c r="N123" i="18" s="1"/>
  <c r="V66" i="17"/>
  <c r="L64" i="18" s="1"/>
  <c r="U104" i="17"/>
  <c r="K122" i="18" s="1"/>
  <c r="W18" i="17"/>
  <c r="M15" i="18" s="1"/>
  <c r="W100" i="17"/>
  <c r="M118" i="18" s="1"/>
  <c r="V13" i="17"/>
  <c r="L10" i="18" s="1"/>
  <c r="U66" i="17"/>
  <c r="K64" i="18" s="1"/>
  <c r="U68" i="17"/>
  <c r="K66" i="18" s="1"/>
  <c r="W106" i="17"/>
  <c r="M124" i="18" s="1"/>
  <c r="W103" i="17"/>
  <c r="M121" i="18" s="1"/>
  <c r="U101" i="17"/>
  <c r="K119" i="18" s="1"/>
  <c r="W102" i="17"/>
  <c r="M120" i="18" s="1"/>
  <c r="V106" i="17"/>
  <c r="L124" i="18" s="1"/>
  <c r="V67" i="17"/>
  <c r="L65" i="18" s="1"/>
  <c r="X68" i="17"/>
  <c r="N66" i="18" s="1"/>
  <c r="V19" i="17"/>
  <c r="L16" i="18" s="1"/>
  <c r="X100" i="17"/>
  <c r="N118" i="18" s="1"/>
  <c r="X69" i="17"/>
  <c r="N67" i="18" s="1"/>
  <c r="U70" i="17"/>
  <c r="K68" i="18" s="1"/>
  <c r="W65" i="17"/>
  <c r="M63" i="18" s="1"/>
  <c r="X103" i="17"/>
  <c r="N121" i="18" s="1"/>
  <c r="W66" i="17"/>
  <c r="M64" i="18" s="1"/>
  <c r="X102" i="17"/>
  <c r="N120" i="18" s="1"/>
  <c r="X66" i="17"/>
  <c r="N64" i="18" s="1"/>
  <c r="V101" i="17"/>
  <c r="L119" i="18" s="1"/>
  <c r="W67" i="17"/>
  <c r="M65" i="18" s="1"/>
  <c r="W68" i="17"/>
  <c r="M66" i="18" s="1"/>
  <c r="V65" i="17"/>
  <c r="L63" i="18" s="1"/>
  <c r="W70" i="17"/>
  <c r="M68" i="18" s="1"/>
  <c r="X65" i="17"/>
  <c r="N63" i="18" s="1"/>
  <c r="V17" i="17"/>
  <c r="L14" i="18" s="1"/>
  <c r="X19" i="17"/>
  <c r="N16" i="18" s="1"/>
  <c r="W101" i="17"/>
  <c r="M119" i="18" s="1"/>
  <c r="U102" i="17"/>
  <c r="K120" i="18" s="1"/>
  <c r="U103" i="17"/>
  <c r="K121" i="18" s="1"/>
  <c r="X101" i="17"/>
  <c r="N119" i="18" s="1"/>
  <c r="V102" i="17"/>
  <c r="L120" i="18" s="1"/>
  <c r="V103" i="17"/>
  <c r="L121" i="18" s="1"/>
  <c r="U100" i="17"/>
  <c r="K118" i="18" s="1"/>
  <c r="U106" i="17"/>
  <c r="K124" i="18" s="1"/>
  <c r="V70" i="17"/>
  <c r="L68" i="18" s="1"/>
  <c r="X70" i="17"/>
  <c r="N68" i="18" s="1"/>
  <c r="U65" i="17"/>
  <c r="K63" i="18" s="1"/>
  <c r="W69" i="17"/>
  <c r="M67" i="18" s="1"/>
  <c r="U69" i="17"/>
  <c r="K67" i="18" s="1"/>
  <c r="V68" i="17"/>
  <c r="L66" i="18" s="1"/>
  <c r="X67" i="17"/>
  <c r="N65" i="18" s="1"/>
  <c r="V69" i="17"/>
  <c r="L67" i="18" s="1"/>
  <c r="U13" i="17"/>
  <c r="K10" i="18" s="1"/>
  <c r="W14" i="17"/>
  <c r="M11" i="18" s="1"/>
  <c r="U18" i="17"/>
  <c r="K15" i="18" s="1"/>
  <c r="X106" i="17"/>
  <c r="N124" i="18" s="1"/>
  <c r="W105" i="17"/>
  <c r="M123" i="18" s="1"/>
  <c r="V100" i="17"/>
  <c r="L118" i="18" s="1"/>
  <c r="V14" i="17"/>
  <c r="L11" i="18" s="1"/>
  <c r="X16" i="17"/>
  <c r="N13" i="18" s="1"/>
  <c r="X15" i="17"/>
  <c r="N12" i="18" s="1"/>
  <c r="U17" i="17"/>
  <c r="K14" i="18" s="1"/>
  <c r="U12" i="17"/>
  <c r="K9" i="18" s="1"/>
  <c r="U14" i="17"/>
  <c r="K11" i="18" s="1"/>
  <c r="X17" i="17"/>
  <c r="N14" i="18" s="1"/>
  <c r="X12" i="17"/>
  <c r="N9" i="18" s="1"/>
  <c r="V18" i="17"/>
  <c r="L15" i="18" s="1"/>
  <c r="W15" i="17"/>
  <c r="M12" i="18" s="1"/>
  <c r="U16" i="17"/>
  <c r="K13" i="18" s="1"/>
  <c r="X18" i="17"/>
  <c r="N15" i="18" s="1"/>
  <c r="W16" i="17"/>
  <c r="M13" i="18" s="1"/>
  <c r="V16" i="17"/>
  <c r="L13" i="18" s="1"/>
  <c r="U19" i="17"/>
  <c r="K16" i="18" s="1"/>
  <c r="W13" i="17"/>
  <c r="M10" i="18" s="1"/>
  <c r="W17" i="17"/>
  <c r="M14" i="18" s="1"/>
  <c r="X13" i="17"/>
  <c r="N10" i="18" s="1"/>
  <c r="U15" i="17"/>
  <c r="K12" i="18" s="1"/>
  <c r="V15" i="17"/>
  <c r="L12" i="18" s="1"/>
  <c r="W12" i="17"/>
  <c r="M9" i="18" s="1"/>
  <c r="U105" i="17"/>
  <c r="K123" i="18" s="1"/>
  <c r="V105" i="17"/>
  <c r="L123" i="18" s="1"/>
  <c r="V104" i="17"/>
  <c r="L122" i="18" s="1"/>
  <c r="W104" i="17"/>
  <c r="M122" i="18" s="1"/>
  <c r="X104" i="17"/>
  <c r="N122" i="18" s="1"/>
  <c r="U67" i="17"/>
  <c r="K65" i="18" s="1"/>
  <c r="E36" i="17"/>
  <c r="D36" i="17"/>
  <c r="F36" i="17"/>
  <c r="K36" i="17"/>
  <c r="I36" i="17" l="1"/>
  <c r="L36" i="17"/>
  <c r="N36" i="17" l="1"/>
  <c r="O39" i="17" l="1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38" i="17"/>
  <c r="F118" i="17" l="1"/>
  <c r="F125" i="17" s="1"/>
  <c r="E118" i="17"/>
  <c r="E125" i="17" s="1"/>
  <c r="D118" i="17" l="1"/>
  <c r="D125" i="17" s="1"/>
  <c r="D119" i="17" l="1"/>
  <c r="D126" i="17" s="1"/>
  <c r="D128" i="17" l="1"/>
  <c r="E91" i="18" l="1"/>
  <c r="F91" i="18"/>
  <c r="G91" i="18"/>
  <c r="E92" i="18"/>
  <c r="F92" i="18"/>
  <c r="G92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G90" i="18"/>
  <c r="F90" i="18"/>
  <c r="E90" i="18"/>
  <c r="B114" i="18"/>
  <c r="C114" i="18"/>
  <c r="B91" i="18"/>
  <c r="C91" i="18"/>
  <c r="B92" i="18"/>
  <c r="C92" i="18"/>
  <c r="B93" i="18"/>
  <c r="C93" i="18"/>
  <c r="B94" i="18"/>
  <c r="C94" i="18"/>
  <c r="B95" i="18"/>
  <c r="C95" i="18"/>
  <c r="B96" i="18"/>
  <c r="C96" i="18"/>
  <c r="B97" i="18"/>
  <c r="C97" i="18"/>
  <c r="B98" i="18"/>
  <c r="C98" i="18"/>
  <c r="B99" i="18"/>
  <c r="C99" i="18"/>
  <c r="B100" i="18"/>
  <c r="C100" i="18"/>
  <c r="B101" i="18"/>
  <c r="C101" i="18"/>
  <c r="B102" i="18"/>
  <c r="C102" i="18"/>
  <c r="B103" i="18"/>
  <c r="C103" i="18"/>
  <c r="B104" i="18"/>
  <c r="C104" i="18"/>
  <c r="B105" i="18"/>
  <c r="C105" i="18"/>
  <c r="B106" i="18"/>
  <c r="C106" i="18"/>
  <c r="B107" i="18"/>
  <c r="C107" i="18"/>
  <c r="B108" i="18"/>
  <c r="C108" i="18"/>
  <c r="B109" i="18"/>
  <c r="C109" i="18"/>
  <c r="B110" i="18"/>
  <c r="C110" i="18"/>
  <c r="B111" i="18"/>
  <c r="C111" i="18"/>
  <c r="B112" i="18"/>
  <c r="C112" i="18"/>
  <c r="B113" i="18"/>
  <c r="C113" i="18"/>
  <c r="C90" i="18"/>
  <c r="B90" i="18"/>
  <c r="C89" i="18"/>
  <c r="G36" i="18"/>
  <c r="F36" i="18"/>
  <c r="E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36" i="18"/>
  <c r="F62" i="18" l="1"/>
  <c r="G89" i="18"/>
  <c r="E89" i="18"/>
  <c r="F89" i="18"/>
  <c r="G62" i="18"/>
  <c r="G35" i="18"/>
  <c r="E35" i="18"/>
  <c r="F35" i="18"/>
  <c r="H5" i="18"/>
  <c r="F8" i="18" l="1"/>
  <c r="G8" i="18"/>
  <c r="D120" i="17" l="1"/>
  <c r="D127" i="17" s="1"/>
  <c r="E119" i="17" l="1"/>
  <c r="E126" i="17" s="1"/>
  <c r="F119" i="17" l="1"/>
  <c r="F126" i="17" s="1"/>
  <c r="P38" i="17"/>
  <c r="G38" i="17" l="1"/>
  <c r="H38" i="17" s="1"/>
  <c r="G39" i="17"/>
  <c r="H39" i="17" s="1"/>
  <c r="G40" i="17"/>
  <c r="H40" i="17" s="1"/>
  <c r="G41" i="17"/>
  <c r="H41" i="17" s="1"/>
  <c r="G42" i="17"/>
  <c r="H42" i="17" s="1"/>
  <c r="G43" i="17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50" i="17"/>
  <c r="H50" i="17" s="1"/>
  <c r="O97" i="17" l="1"/>
  <c r="P97" i="17" s="1"/>
  <c r="L97" i="17"/>
  <c r="J97" i="17"/>
  <c r="G97" i="17"/>
  <c r="H97" i="17" s="1"/>
  <c r="O96" i="17"/>
  <c r="P96" i="17" s="1"/>
  <c r="L96" i="17"/>
  <c r="J96" i="17"/>
  <c r="G96" i="17"/>
  <c r="H96" i="17" s="1"/>
  <c r="O95" i="17"/>
  <c r="P95" i="17" s="1"/>
  <c r="L95" i="17"/>
  <c r="J95" i="17"/>
  <c r="G95" i="17"/>
  <c r="H95" i="17" s="1"/>
  <c r="O94" i="17"/>
  <c r="P94" i="17" s="1"/>
  <c r="L94" i="17"/>
  <c r="J94" i="17"/>
  <c r="G94" i="17"/>
  <c r="H94" i="17" s="1"/>
  <c r="O93" i="17"/>
  <c r="P93" i="17" s="1"/>
  <c r="L93" i="17"/>
  <c r="J93" i="17"/>
  <c r="G93" i="17"/>
  <c r="H93" i="17" s="1"/>
  <c r="O92" i="17"/>
  <c r="P92" i="17" s="1"/>
  <c r="L92" i="17"/>
  <c r="J92" i="17"/>
  <c r="G92" i="17"/>
  <c r="H92" i="17" s="1"/>
  <c r="O91" i="17"/>
  <c r="P91" i="17" s="1"/>
  <c r="L91" i="17"/>
  <c r="J91" i="17"/>
  <c r="G91" i="17"/>
  <c r="H91" i="17" s="1"/>
  <c r="O90" i="17"/>
  <c r="P90" i="17" s="1"/>
  <c r="L90" i="17"/>
  <c r="J90" i="17"/>
  <c r="G90" i="17"/>
  <c r="H90" i="17" s="1"/>
  <c r="O89" i="17"/>
  <c r="P89" i="17" s="1"/>
  <c r="L89" i="17"/>
  <c r="J89" i="17"/>
  <c r="G89" i="17"/>
  <c r="H89" i="17" s="1"/>
  <c r="O88" i="17"/>
  <c r="P88" i="17" s="1"/>
  <c r="L88" i="17"/>
  <c r="J88" i="17"/>
  <c r="H88" i="17"/>
  <c r="O87" i="17"/>
  <c r="P87" i="17" s="1"/>
  <c r="L87" i="17"/>
  <c r="J87" i="17"/>
  <c r="H87" i="17"/>
  <c r="O86" i="17"/>
  <c r="P86" i="17" s="1"/>
  <c r="L86" i="17"/>
  <c r="J86" i="17"/>
  <c r="G86" i="17"/>
  <c r="H86" i="17" s="1"/>
  <c r="O85" i="17"/>
  <c r="P85" i="17" s="1"/>
  <c r="L85" i="17"/>
  <c r="J85" i="17"/>
  <c r="G85" i="17"/>
  <c r="H85" i="17" s="1"/>
  <c r="O84" i="17"/>
  <c r="P84" i="17" s="1"/>
  <c r="L84" i="17"/>
  <c r="J84" i="17"/>
  <c r="G84" i="17"/>
  <c r="H84" i="17" s="1"/>
  <c r="O83" i="17"/>
  <c r="P83" i="17" s="1"/>
  <c r="L83" i="17"/>
  <c r="J83" i="17"/>
  <c r="G83" i="17"/>
  <c r="H83" i="17" s="1"/>
  <c r="O82" i="17"/>
  <c r="P82" i="17" s="1"/>
  <c r="L82" i="17"/>
  <c r="J82" i="17"/>
  <c r="G82" i="17"/>
  <c r="H82" i="17" s="1"/>
  <c r="O81" i="17"/>
  <c r="P81" i="17" s="1"/>
  <c r="L81" i="17"/>
  <c r="J81" i="17"/>
  <c r="G81" i="17"/>
  <c r="H81" i="17" s="1"/>
  <c r="O80" i="17"/>
  <c r="P80" i="17" s="1"/>
  <c r="L80" i="17"/>
  <c r="J80" i="17"/>
  <c r="G80" i="17"/>
  <c r="H80" i="17" s="1"/>
  <c r="E120" i="17"/>
  <c r="E127" i="17" s="1"/>
  <c r="O63" i="17"/>
  <c r="E123" i="17"/>
  <c r="E130" i="17" s="1"/>
  <c r="D130" i="17"/>
  <c r="P62" i="17"/>
  <c r="L62" i="17"/>
  <c r="J62" i="17"/>
  <c r="G62" i="17"/>
  <c r="H62" i="17" s="1"/>
  <c r="P61" i="17"/>
  <c r="L61" i="17"/>
  <c r="J61" i="17"/>
  <c r="G61" i="17"/>
  <c r="H61" i="17" s="1"/>
  <c r="P60" i="17"/>
  <c r="L60" i="17"/>
  <c r="J60" i="17"/>
  <c r="G60" i="17"/>
  <c r="H60" i="17" s="1"/>
  <c r="P59" i="17"/>
  <c r="L59" i="17"/>
  <c r="J59" i="17"/>
  <c r="G59" i="17"/>
  <c r="H59" i="17" s="1"/>
  <c r="P58" i="17"/>
  <c r="L58" i="17"/>
  <c r="J58" i="17"/>
  <c r="G58" i="17"/>
  <c r="H58" i="17" s="1"/>
  <c r="P57" i="17"/>
  <c r="L57" i="17"/>
  <c r="J57" i="17"/>
  <c r="G57" i="17"/>
  <c r="H57" i="17" s="1"/>
  <c r="P56" i="17"/>
  <c r="L56" i="17"/>
  <c r="J56" i="17"/>
  <c r="G56" i="17"/>
  <c r="H56" i="17" s="1"/>
  <c r="P55" i="17"/>
  <c r="L55" i="17"/>
  <c r="J55" i="17"/>
  <c r="G55" i="17"/>
  <c r="H55" i="17" s="1"/>
  <c r="P54" i="17"/>
  <c r="L54" i="17"/>
  <c r="J54" i="17"/>
  <c r="G54" i="17"/>
  <c r="H54" i="17" s="1"/>
  <c r="P53" i="17"/>
  <c r="L53" i="17"/>
  <c r="J53" i="17"/>
  <c r="G53" i="17"/>
  <c r="H53" i="17" s="1"/>
  <c r="P52" i="17"/>
  <c r="L52" i="17"/>
  <c r="J52" i="17"/>
  <c r="G52" i="17"/>
  <c r="H52" i="17" s="1"/>
  <c r="P51" i="17"/>
  <c r="L51" i="17"/>
  <c r="J51" i="17"/>
  <c r="G51" i="17"/>
  <c r="H51" i="17" s="1"/>
  <c r="P50" i="17"/>
  <c r="L50" i="17"/>
  <c r="J50" i="17"/>
  <c r="P49" i="17"/>
  <c r="L49" i="17"/>
  <c r="J49" i="17"/>
  <c r="Q49" i="17" s="1"/>
  <c r="P48" i="17"/>
  <c r="L48" i="17"/>
  <c r="J48" i="17"/>
  <c r="P47" i="17"/>
  <c r="L47" i="17"/>
  <c r="J47" i="17"/>
  <c r="Q47" i="17" s="1"/>
  <c r="P46" i="17"/>
  <c r="L46" i="17"/>
  <c r="J46" i="17"/>
  <c r="P45" i="17"/>
  <c r="L45" i="17"/>
  <c r="J45" i="17"/>
  <c r="Q45" i="17" s="1"/>
  <c r="P44" i="17"/>
  <c r="L44" i="17"/>
  <c r="J44" i="17"/>
  <c r="P43" i="17"/>
  <c r="L43" i="17"/>
  <c r="J43" i="17"/>
  <c r="Q43" i="17" s="1"/>
  <c r="P42" i="17"/>
  <c r="L42" i="17"/>
  <c r="J42" i="17"/>
  <c r="P41" i="17"/>
  <c r="L41" i="17"/>
  <c r="J41" i="17"/>
  <c r="Q41" i="17" s="1"/>
  <c r="P40" i="17"/>
  <c r="L40" i="17"/>
  <c r="J40" i="17"/>
  <c r="P39" i="17"/>
  <c r="L39" i="17"/>
  <c r="J39" i="17"/>
  <c r="Q39" i="17" s="1"/>
  <c r="L38" i="17"/>
  <c r="M38" i="17" s="1"/>
  <c r="J38" i="17"/>
  <c r="G36" i="17"/>
  <c r="F123" i="17" l="1"/>
  <c r="F130" i="17" s="1"/>
  <c r="F120" i="17"/>
  <c r="F127" i="17" s="1"/>
  <c r="F129" i="17"/>
  <c r="E129" i="17"/>
  <c r="F128" i="17"/>
  <c r="I37" i="18"/>
  <c r="I41" i="18"/>
  <c r="I45" i="18"/>
  <c r="I39" i="18"/>
  <c r="I43" i="18"/>
  <c r="I47" i="18"/>
  <c r="Q92" i="17"/>
  <c r="Q96" i="17"/>
  <c r="Q82" i="17"/>
  <c r="G63" i="17"/>
  <c r="Q88" i="17"/>
  <c r="Q90" i="17"/>
  <c r="Q86" i="17"/>
  <c r="Q94" i="17"/>
  <c r="Q51" i="17"/>
  <c r="O36" i="17"/>
  <c r="Q80" i="17"/>
  <c r="Q84" i="17"/>
  <c r="Q91" i="17"/>
  <c r="Q89" i="17"/>
  <c r="Q97" i="17"/>
  <c r="Q87" i="17"/>
  <c r="Q95" i="17"/>
  <c r="Q85" i="17"/>
  <c r="Q93" i="17"/>
  <c r="Q40" i="17"/>
  <c r="Q48" i="17"/>
  <c r="Q38" i="17"/>
  <c r="Q46" i="17"/>
  <c r="Q53" i="17"/>
  <c r="Q54" i="17"/>
  <c r="Q55" i="17"/>
  <c r="Q44" i="17"/>
  <c r="Q52" i="17"/>
  <c r="Q42" i="17"/>
  <c r="Q50" i="17"/>
  <c r="M41" i="17"/>
  <c r="R41" i="17" s="1"/>
  <c r="M94" i="17"/>
  <c r="R94" i="17" s="1"/>
  <c r="Q61" i="17"/>
  <c r="Q57" i="17"/>
  <c r="Q59" i="17"/>
  <c r="Q60" i="17"/>
  <c r="Q81" i="17"/>
  <c r="Q56" i="17"/>
  <c r="Q58" i="17"/>
  <c r="Q62" i="17"/>
  <c r="Q83" i="17"/>
  <c r="E128" i="17" l="1"/>
  <c r="I94" i="18"/>
  <c r="I95" i="18"/>
  <c r="I100" i="18"/>
  <c r="I101" i="18"/>
  <c r="I103" i="18"/>
  <c r="I96" i="18"/>
  <c r="I102" i="18"/>
  <c r="I106" i="18"/>
  <c r="I97" i="18"/>
  <c r="I107" i="18"/>
  <c r="I99" i="18"/>
  <c r="H111" i="18"/>
  <c r="I104" i="18"/>
  <c r="I111" i="18"/>
  <c r="I105" i="18"/>
  <c r="I109" i="18"/>
  <c r="I90" i="18"/>
  <c r="I110" i="18"/>
  <c r="I114" i="18"/>
  <c r="I92" i="18"/>
  <c r="I98" i="18"/>
  <c r="I112" i="18"/>
  <c r="I108" i="18"/>
  <c r="I93" i="18"/>
  <c r="I91" i="18"/>
  <c r="I113" i="18"/>
  <c r="I60" i="18"/>
  <c r="I57" i="18"/>
  <c r="I48" i="18"/>
  <c r="I53" i="18"/>
  <c r="I36" i="18"/>
  <c r="I56" i="18"/>
  <c r="I55" i="18"/>
  <c r="U41" i="17"/>
  <c r="K39" i="18" s="1"/>
  <c r="H39" i="18"/>
  <c r="I40" i="18"/>
  <c r="I52" i="18"/>
  <c r="I54" i="18"/>
  <c r="I50" i="18"/>
  <c r="I51" i="18"/>
  <c r="I46" i="18"/>
  <c r="I49" i="18"/>
  <c r="I58" i="18"/>
  <c r="I59" i="18"/>
  <c r="I42" i="18"/>
  <c r="I44" i="18"/>
  <c r="I38" i="18"/>
  <c r="M54" i="17"/>
  <c r="R54" i="17" s="1"/>
  <c r="M50" i="17"/>
  <c r="R50" i="17" s="1"/>
  <c r="M55" i="17"/>
  <c r="R55" i="17" s="1"/>
  <c r="M43" i="17"/>
  <c r="R43" i="17" s="1"/>
  <c r="M46" i="17"/>
  <c r="R46" i="17" s="1"/>
  <c r="M44" i="17"/>
  <c r="R44" i="17" s="1"/>
  <c r="M42" i="17"/>
  <c r="R42" i="17" s="1"/>
  <c r="M40" i="17"/>
  <c r="R40" i="17" s="1"/>
  <c r="M45" i="17"/>
  <c r="R45" i="17" s="1"/>
  <c r="M89" i="17"/>
  <c r="R89" i="17" s="1"/>
  <c r="M87" i="17"/>
  <c r="R87" i="17" s="1"/>
  <c r="M86" i="17"/>
  <c r="R86" i="17" s="1"/>
  <c r="M92" i="17"/>
  <c r="R92" i="17" s="1"/>
  <c r="M93" i="17"/>
  <c r="R93" i="17" s="1"/>
  <c r="M95" i="17"/>
  <c r="R95" i="17" s="1"/>
  <c r="M96" i="17"/>
  <c r="R96" i="17" s="1"/>
  <c r="M97" i="17"/>
  <c r="R97" i="17" s="1"/>
  <c r="M88" i="17"/>
  <c r="R88" i="17" s="1"/>
  <c r="M85" i="17"/>
  <c r="R85" i="17" s="1"/>
  <c r="M91" i="17"/>
  <c r="R91" i="17" s="1"/>
  <c r="M53" i="17"/>
  <c r="R53" i="17" s="1"/>
  <c r="M51" i="17"/>
  <c r="R51" i="17" s="1"/>
  <c r="M84" i="17"/>
  <c r="R84" i="17" s="1"/>
  <c r="M83" i="17"/>
  <c r="R83" i="17" s="1"/>
  <c r="M82" i="17"/>
  <c r="R82" i="17" s="1"/>
  <c r="M81" i="17"/>
  <c r="R81" i="17" s="1"/>
  <c r="M80" i="17"/>
  <c r="R80" i="17" s="1"/>
  <c r="R38" i="17"/>
  <c r="M52" i="17"/>
  <c r="R52" i="17" s="1"/>
  <c r="M90" i="17"/>
  <c r="R90" i="17" s="1"/>
  <c r="M49" i="17"/>
  <c r="R49" i="17" s="1"/>
  <c r="M62" i="17"/>
  <c r="R62" i="17" s="1"/>
  <c r="M61" i="17"/>
  <c r="R61" i="17" s="1"/>
  <c r="M60" i="17"/>
  <c r="R60" i="17" s="1"/>
  <c r="M58" i="17"/>
  <c r="R58" i="17" s="1"/>
  <c r="M56" i="17"/>
  <c r="R56" i="17" s="1"/>
  <c r="M59" i="17"/>
  <c r="R59" i="17" s="1"/>
  <c r="M57" i="17"/>
  <c r="R57" i="17" s="1"/>
  <c r="M48" i="17"/>
  <c r="R48" i="17" s="1"/>
  <c r="M47" i="17"/>
  <c r="R47" i="17" s="1"/>
  <c r="M39" i="17"/>
  <c r="R39" i="17" s="1"/>
  <c r="V94" i="17" l="1"/>
  <c r="L111" i="18" s="1"/>
  <c r="X94" i="17"/>
  <c r="N111" i="18" s="1"/>
  <c r="W94" i="17"/>
  <c r="M111" i="18" s="1"/>
  <c r="W41" i="17"/>
  <c r="M39" i="18" s="1"/>
  <c r="X41" i="17"/>
  <c r="N39" i="18" s="1"/>
  <c r="V41" i="17"/>
  <c r="L39" i="18" s="1"/>
  <c r="U94" i="17"/>
  <c r="K111" i="18" s="1"/>
  <c r="L96" i="18"/>
  <c r="H96" i="18"/>
  <c r="W92" i="17"/>
  <c r="M109" i="18" s="1"/>
  <c r="H109" i="18"/>
  <c r="U90" i="17"/>
  <c r="K107" i="18" s="1"/>
  <c r="H107" i="18"/>
  <c r="M93" i="18"/>
  <c r="H93" i="18"/>
  <c r="X80" i="17"/>
  <c r="N97" i="18" s="1"/>
  <c r="H97" i="18"/>
  <c r="V84" i="17"/>
  <c r="L101" i="18" s="1"/>
  <c r="H101" i="18"/>
  <c r="W96" i="17"/>
  <c r="M113" i="18" s="1"/>
  <c r="H113" i="18"/>
  <c r="L90" i="18"/>
  <c r="H90" i="18"/>
  <c r="N94" i="18"/>
  <c r="H94" i="18"/>
  <c r="W81" i="17"/>
  <c r="M98" i="18" s="1"/>
  <c r="H98" i="18"/>
  <c r="V91" i="17"/>
  <c r="L108" i="18" s="1"/>
  <c r="H108" i="18"/>
  <c r="V95" i="17"/>
  <c r="L112" i="18" s="1"/>
  <c r="H112" i="18"/>
  <c r="V87" i="17"/>
  <c r="L104" i="18" s="1"/>
  <c r="H104" i="18"/>
  <c r="K92" i="18"/>
  <c r="H92" i="18"/>
  <c r="V83" i="17"/>
  <c r="L100" i="18" s="1"/>
  <c r="H100" i="18"/>
  <c r="U97" i="17"/>
  <c r="K114" i="18" s="1"/>
  <c r="H114" i="18"/>
  <c r="U86" i="17"/>
  <c r="K103" i="18" s="1"/>
  <c r="H103" i="18"/>
  <c r="N91" i="18"/>
  <c r="H91" i="18"/>
  <c r="K95" i="18"/>
  <c r="H95" i="18"/>
  <c r="W82" i="17"/>
  <c r="M99" i="18" s="1"/>
  <c r="H99" i="18"/>
  <c r="X85" i="17"/>
  <c r="N102" i="18" s="1"/>
  <c r="H102" i="18"/>
  <c r="U88" i="17"/>
  <c r="K105" i="18" s="1"/>
  <c r="H105" i="18"/>
  <c r="U93" i="17"/>
  <c r="K110" i="18" s="1"/>
  <c r="H110" i="18"/>
  <c r="X89" i="17"/>
  <c r="N106" i="18" s="1"/>
  <c r="H106" i="18"/>
  <c r="W48" i="17"/>
  <c r="M46" i="18" s="1"/>
  <c r="H46" i="18"/>
  <c r="X58" i="17"/>
  <c r="N56" i="18" s="1"/>
  <c r="H56" i="18"/>
  <c r="X52" i="17"/>
  <c r="N50" i="18" s="1"/>
  <c r="H50" i="18"/>
  <c r="W42" i="17"/>
  <c r="M40" i="18" s="1"/>
  <c r="H40" i="18"/>
  <c r="W50" i="17"/>
  <c r="M48" i="18" s="1"/>
  <c r="H48" i="18"/>
  <c r="W57" i="17"/>
  <c r="M55" i="18" s="1"/>
  <c r="H55" i="18"/>
  <c r="W60" i="17"/>
  <c r="M58" i="18" s="1"/>
  <c r="H58" i="18"/>
  <c r="X38" i="17"/>
  <c r="N36" i="18" s="1"/>
  <c r="H36" i="18"/>
  <c r="W44" i="17"/>
  <c r="M42" i="18" s="1"/>
  <c r="H42" i="18"/>
  <c r="V54" i="17"/>
  <c r="L52" i="18" s="1"/>
  <c r="H52" i="18"/>
  <c r="V39" i="17"/>
  <c r="L37" i="18" s="1"/>
  <c r="H37" i="18"/>
  <c r="V59" i="17"/>
  <c r="L57" i="18" s="1"/>
  <c r="H57" i="18"/>
  <c r="V61" i="17"/>
  <c r="L59" i="18" s="1"/>
  <c r="H59" i="18"/>
  <c r="W51" i="17"/>
  <c r="M49" i="18" s="1"/>
  <c r="H49" i="18"/>
  <c r="U45" i="17"/>
  <c r="K43" i="18" s="1"/>
  <c r="H43" i="18"/>
  <c r="W46" i="17"/>
  <c r="M44" i="18" s="1"/>
  <c r="H44" i="18"/>
  <c r="U43" i="17"/>
  <c r="K41" i="18" s="1"/>
  <c r="H41" i="18"/>
  <c r="V47" i="17"/>
  <c r="L45" i="18" s="1"/>
  <c r="H45" i="18"/>
  <c r="V56" i="17"/>
  <c r="L54" i="18" s="1"/>
  <c r="H54" i="18"/>
  <c r="V62" i="17"/>
  <c r="L60" i="18" s="1"/>
  <c r="H60" i="18"/>
  <c r="V49" i="17"/>
  <c r="L47" i="18" s="1"/>
  <c r="H47" i="18"/>
  <c r="W53" i="17"/>
  <c r="M51" i="18" s="1"/>
  <c r="H51" i="18"/>
  <c r="V40" i="17"/>
  <c r="L38" i="18" s="1"/>
  <c r="H38" i="18"/>
  <c r="W55" i="17"/>
  <c r="M53" i="18" s="1"/>
  <c r="H53" i="18"/>
  <c r="V46" i="17" l="1"/>
  <c r="L44" i="18" s="1"/>
  <c r="W38" i="17"/>
  <c r="M36" i="18" s="1"/>
  <c r="X57" i="17"/>
  <c r="N55" i="18" s="1"/>
  <c r="U82" i="17"/>
  <c r="K99" i="18" s="1"/>
  <c r="N90" i="18"/>
  <c r="N93" i="18"/>
  <c r="K91" i="18"/>
  <c r="N92" i="18"/>
  <c r="M90" i="18"/>
  <c r="K90" i="18"/>
  <c r="X97" i="17"/>
  <c r="N114" i="18" s="1"/>
  <c r="M92" i="18"/>
  <c r="K93" i="18"/>
  <c r="X92" i="17"/>
  <c r="N109" i="18" s="1"/>
  <c r="W84" i="17"/>
  <c r="M101" i="18" s="1"/>
  <c r="X82" i="17"/>
  <c r="N99" i="18" s="1"/>
  <c r="X88" i="17"/>
  <c r="N105" i="18" s="1"/>
  <c r="U95" i="17"/>
  <c r="K112" i="18" s="1"/>
  <c r="X59" i="17"/>
  <c r="N57" i="18" s="1"/>
  <c r="X51" i="17"/>
  <c r="N49" i="18" s="1"/>
  <c r="V51" i="17"/>
  <c r="L49" i="18" s="1"/>
  <c r="V53" i="17"/>
  <c r="L51" i="18" s="1"/>
  <c r="X93" i="17"/>
  <c r="N110" i="18" s="1"/>
  <c r="K94" i="18"/>
  <c r="X43" i="17"/>
  <c r="N41" i="18" s="1"/>
  <c r="U61" i="17"/>
  <c r="K59" i="18" s="1"/>
  <c r="X40" i="17"/>
  <c r="N38" i="18" s="1"/>
  <c r="V43" i="17"/>
  <c r="L41" i="18" s="1"/>
  <c r="U49" i="17"/>
  <c r="K47" i="18" s="1"/>
  <c r="N95" i="18"/>
  <c r="U84" i="17"/>
  <c r="K101" i="18" s="1"/>
  <c r="L91" i="18"/>
  <c r="X81" i="17"/>
  <c r="N98" i="18" s="1"/>
  <c r="V97" i="17"/>
  <c r="L114" i="18" s="1"/>
  <c r="U89" i="17"/>
  <c r="K106" i="18" s="1"/>
  <c r="U81" i="17"/>
  <c r="K98" i="18" s="1"/>
  <c r="W95" i="17"/>
  <c r="M112" i="18" s="1"/>
  <c r="X55" i="17"/>
  <c r="N53" i="18" s="1"/>
  <c r="V48" i="17"/>
  <c r="L46" i="18" s="1"/>
  <c r="U52" i="17"/>
  <c r="K50" i="18" s="1"/>
  <c r="X39" i="17"/>
  <c r="N37" i="18" s="1"/>
  <c r="X56" i="17"/>
  <c r="N54" i="18" s="1"/>
  <c r="W40" i="17"/>
  <c r="M38" i="18" s="1"/>
  <c r="V44" i="17"/>
  <c r="L42" i="18" s="1"/>
  <c r="X50" i="17"/>
  <c r="N48" i="18" s="1"/>
  <c r="V60" i="17"/>
  <c r="L58" i="18" s="1"/>
  <c r="X48" i="17"/>
  <c r="N46" i="18" s="1"/>
  <c r="W52" i="17"/>
  <c r="M50" i="18" s="1"/>
  <c r="U39" i="17"/>
  <c r="K37" i="18" s="1"/>
  <c r="U60" i="17"/>
  <c r="K58" i="18" s="1"/>
  <c r="V45" i="17"/>
  <c r="L43" i="18" s="1"/>
  <c r="W61" i="17"/>
  <c r="M59" i="18" s="1"/>
  <c r="X49" i="17"/>
  <c r="N47" i="18" s="1"/>
  <c r="X45" i="17"/>
  <c r="N43" i="18" s="1"/>
  <c r="U44" i="17"/>
  <c r="K42" i="18" s="1"/>
  <c r="W45" i="17"/>
  <c r="M43" i="18" s="1"/>
  <c r="W43" i="17"/>
  <c r="M41" i="18" s="1"/>
  <c r="X61" i="17"/>
  <c r="N59" i="18" s="1"/>
  <c r="U48" i="17"/>
  <c r="K46" i="18" s="1"/>
  <c r="U56" i="17"/>
  <c r="K54" i="18" s="1"/>
  <c r="V52" i="17"/>
  <c r="L50" i="18" s="1"/>
  <c r="W49" i="17"/>
  <c r="M47" i="18" s="1"/>
  <c r="W39" i="17"/>
  <c r="M37" i="18" s="1"/>
  <c r="W56" i="17"/>
  <c r="M54" i="18" s="1"/>
  <c r="U40" i="17"/>
  <c r="K38" i="18" s="1"/>
  <c r="X60" i="17"/>
  <c r="N58" i="18" s="1"/>
  <c r="U50" i="17"/>
  <c r="K48" i="18" s="1"/>
  <c r="X44" i="17"/>
  <c r="N42" i="18" s="1"/>
  <c r="V50" i="17"/>
  <c r="L48" i="18" s="1"/>
  <c r="U38" i="17"/>
  <c r="K36" i="18" s="1"/>
  <c r="V57" i="17"/>
  <c r="L55" i="18" s="1"/>
  <c r="U47" i="17"/>
  <c r="K45" i="18" s="1"/>
  <c r="U62" i="17"/>
  <c r="K60" i="18" s="1"/>
  <c r="X62" i="17"/>
  <c r="N60" i="18" s="1"/>
  <c r="X46" i="17"/>
  <c r="N44" i="18" s="1"/>
  <c r="W54" i="17"/>
  <c r="M52" i="18" s="1"/>
  <c r="X47" i="17"/>
  <c r="N45" i="18" s="1"/>
  <c r="X53" i="17"/>
  <c r="N51" i="18" s="1"/>
  <c r="X42" i="17"/>
  <c r="N40" i="18" s="1"/>
  <c r="X96" i="17"/>
  <c r="N113" i="18" s="1"/>
  <c r="W87" i="17"/>
  <c r="M104" i="18" s="1"/>
  <c r="V90" i="17"/>
  <c r="L107" i="18" s="1"/>
  <c r="W93" i="17"/>
  <c r="M110" i="18" s="1"/>
  <c r="K96" i="18"/>
  <c r="W86" i="17"/>
  <c r="M103" i="18" s="1"/>
  <c r="V80" i="17"/>
  <c r="L97" i="18" s="1"/>
  <c r="U91" i="17"/>
  <c r="K108" i="18" s="1"/>
  <c r="X83" i="17"/>
  <c r="N100" i="18" s="1"/>
  <c r="U80" i="17"/>
  <c r="K97" i="18" s="1"/>
  <c r="W91" i="17"/>
  <c r="M108" i="18" s="1"/>
  <c r="X86" i="17"/>
  <c r="N103" i="18" s="1"/>
  <c r="N96" i="18"/>
  <c r="V93" i="17"/>
  <c r="L110" i="18" s="1"/>
  <c r="W85" i="17"/>
  <c r="M102" i="18" s="1"/>
  <c r="V96" i="17"/>
  <c r="L113" i="18" s="1"/>
  <c r="W80" i="17"/>
  <c r="M97" i="18" s="1"/>
  <c r="W90" i="17"/>
  <c r="M107" i="18" s="1"/>
  <c r="M95" i="18"/>
  <c r="M96" i="18"/>
  <c r="V86" i="17"/>
  <c r="L103" i="18" s="1"/>
  <c r="M94" i="18"/>
  <c r="V85" i="17"/>
  <c r="L102" i="18" s="1"/>
  <c r="U96" i="17"/>
  <c r="K113" i="18" s="1"/>
  <c r="W83" i="17"/>
  <c r="M100" i="18" s="1"/>
  <c r="U83" i="17"/>
  <c r="K100" i="18" s="1"/>
  <c r="X90" i="17"/>
  <c r="N107" i="18" s="1"/>
  <c r="L95" i="18"/>
  <c r="L94" i="18"/>
  <c r="U85" i="17"/>
  <c r="K102" i="18" s="1"/>
  <c r="X91" i="17"/>
  <c r="N108" i="18" s="1"/>
  <c r="X87" i="17"/>
  <c r="N104" i="18" s="1"/>
  <c r="U87" i="17"/>
  <c r="K104" i="18" s="1"/>
  <c r="X84" i="17"/>
  <c r="N101" i="18" s="1"/>
  <c r="L93" i="18"/>
  <c r="V82" i="17"/>
  <c r="L99" i="18" s="1"/>
  <c r="M91" i="18"/>
  <c r="W89" i="17"/>
  <c r="M106" i="18" s="1"/>
  <c r="X95" i="17"/>
  <c r="N112" i="18" s="1"/>
  <c r="V92" i="17"/>
  <c r="L109" i="18" s="1"/>
  <c r="L92" i="18"/>
  <c r="V81" i="17"/>
  <c r="L98" i="18" s="1"/>
  <c r="V88" i="17"/>
  <c r="L105" i="18" s="1"/>
  <c r="U92" i="17"/>
  <c r="K109" i="18" s="1"/>
  <c r="W97" i="17"/>
  <c r="M114" i="18" s="1"/>
  <c r="W88" i="17"/>
  <c r="M105" i="18" s="1"/>
  <c r="V89" i="17"/>
  <c r="L106" i="18" s="1"/>
  <c r="V38" i="17"/>
  <c r="L36" i="18" s="1"/>
  <c r="V58" i="17"/>
  <c r="L56" i="18" s="1"/>
  <c r="W47" i="17"/>
  <c r="M45" i="18" s="1"/>
  <c r="U58" i="17"/>
  <c r="K56" i="18" s="1"/>
  <c r="U59" i="17"/>
  <c r="K57" i="18" s="1"/>
  <c r="U51" i="17"/>
  <c r="K49" i="18" s="1"/>
  <c r="U57" i="17"/>
  <c r="K55" i="18" s="1"/>
  <c r="V42" i="17"/>
  <c r="L40" i="18" s="1"/>
  <c r="V55" i="17"/>
  <c r="L53" i="18" s="1"/>
  <c r="W62" i="17"/>
  <c r="M60" i="18" s="1"/>
  <c r="W58" i="17"/>
  <c r="M56" i="18" s="1"/>
  <c r="W59" i="17"/>
  <c r="M57" i="18" s="1"/>
  <c r="U53" i="17"/>
  <c r="K51" i="18" s="1"/>
  <c r="U42" i="17"/>
  <c r="K40" i="18" s="1"/>
  <c r="U46" i="17"/>
  <c r="K44" i="18" s="1"/>
  <c r="U55" i="17"/>
  <c r="K53" i="18" s="1"/>
  <c r="U54" i="17"/>
  <c r="K52" i="18" s="1"/>
  <c r="X54" i="17"/>
  <c r="N52" i="18" s="1"/>
  <c r="E62" i="18" l="1"/>
  <c r="L63" i="17"/>
  <c r="E31" i="18"/>
  <c r="E28" i="18"/>
  <c r="E25" i="18"/>
  <c r="E22" i="18"/>
  <c r="E27" i="18"/>
  <c r="E24" i="18"/>
  <c r="E21" i="18"/>
  <c r="E18" i="18"/>
  <c r="E30" i="18"/>
  <c r="E23" i="18"/>
  <c r="E20" i="18"/>
  <c r="L29" i="17"/>
  <c r="M29" i="17" s="1"/>
  <c r="R29" i="17" s="1"/>
  <c r="E26" i="18"/>
  <c r="L27" i="17"/>
  <c r="M27" i="17" s="1"/>
  <c r="R27" i="17" s="1"/>
  <c r="E19" i="18"/>
  <c r="E29" i="18"/>
  <c r="L26" i="17"/>
  <c r="M26" i="17" s="1"/>
  <c r="R26" i="17" s="1"/>
  <c r="E17" i="18"/>
  <c r="L21" i="17"/>
  <c r="M21" i="17" s="1"/>
  <c r="R21" i="17" s="1"/>
  <c r="L30" i="17"/>
  <c r="M30" i="17" s="1"/>
  <c r="R30" i="17" s="1"/>
  <c r="L31" i="17"/>
  <c r="M31" i="17" s="1"/>
  <c r="R31" i="17" s="1"/>
  <c r="H28" i="18" s="1"/>
  <c r="L25" i="17"/>
  <c r="M25" i="17" s="1"/>
  <c r="R25" i="17" s="1"/>
  <c r="L34" i="17"/>
  <c r="M34" i="17" s="1"/>
  <c r="R34" i="17" s="1"/>
  <c r="L22" i="17"/>
  <c r="M22" i="17" s="1"/>
  <c r="R22" i="17" s="1"/>
  <c r="L33" i="17"/>
  <c r="M33" i="17" s="1"/>
  <c r="R33" i="17" s="1"/>
  <c r="T33" i="17" s="1"/>
  <c r="L24" i="17"/>
  <c r="M24" i="17" s="1"/>
  <c r="R24" i="17" s="1"/>
  <c r="L28" i="17"/>
  <c r="M28" i="17" s="1"/>
  <c r="R28" i="17" s="1"/>
  <c r="H25" i="18" s="1"/>
  <c r="L32" i="17"/>
  <c r="M32" i="17" s="1"/>
  <c r="R32" i="17" s="1"/>
  <c r="L20" i="17"/>
  <c r="M20" i="17" s="1"/>
  <c r="R20" i="17" s="1"/>
  <c r="L23" i="17"/>
  <c r="M23" i="17" s="1"/>
  <c r="R23" i="17" s="1"/>
  <c r="T28" i="17" l="1"/>
  <c r="U28" i="17" s="1"/>
  <c r="K25" i="18" s="1"/>
  <c r="H30" i="18"/>
  <c r="T31" i="17"/>
  <c r="X31" i="17" s="1"/>
  <c r="N28" i="18" s="1"/>
  <c r="V33" i="17"/>
  <c r="L30" i="18" s="1"/>
  <c r="U33" i="17"/>
  <c r="K30" i="18" s="1"/>
  <c r="X33" i="17"/>
  <c r="N30" i="18" s="1"/>
  <c r="W33" i="17"/>
  <c r="M30" i="18" s="1"/>
  <c r="T32" i="17"/>
  <c r="H29" i="18"/>
  <c r="T24" i="17"/>
  <c r="H21" i="18"/>
  <c r="H26" i="18"/>
  <c r="T29" i="17"/>
  <c r="T30" i="17"/>
  <c r="H27" i="18"/>
  <c r="H18" i="18"/>
  <c r="T21" i="17"/>
  <c r="H20" i="18"/>
  <c r="T23" i="17"/>
  <c r="H17" i="18"/>
  <c r="T20" i="17"/>
  <c r="T34" i="17"/>
  <c r="H31" i="18"/>
  <c r="H24" i="18"/>
  <c r="T27" i="17"/>
  <c r="H22" i="18"/>
  <c r="T25" i="17"/>
  <c r="T26" i="17"/>
  <c r="H23" i="18"/>
  <c r="H19" i="18"/>
  <c r="T22" i="17"/>
  <c r="W31" i="17" l="1"/>
  <c r="M28" i="18" s="1"/>
  <c r="X28" i="17"/>
  <c r="N25" i="18" s="1"/>
  <c r="U31" i="17"/>
  <c r="K28" i="18" s="1"/>
  <c r="V31" i="17"/>
  <c r="L28" i="18" s="1"/>
  <c r="W28" i="17"/>
  <c r="M25" i="18" s="1"/>
  <c r="V28" i="17"/>
  <c r="L25" i="18" s="1"/>
  <c r="X34" i="17"/>
  <c r="N31" i="18" s="1"/>
  <c r="W34" i="17"/>
  <c r="M31" i="18" s="1"/>
  <c r="U34" i="17"/>
  <c r="K31" i="18" s="1"/>
  <c r="V34" i="17"/>
  <c r="L31" i="18" s="1"/>
  <c r="W30" i="17"/>
  <c r="M27" i="18" s="1"/>
  <c r="V30" i="17"/>
  <c r="L27" i="18" s="1"/>
  <c r="X30" i="17"/>
  <c r="N27" i="18" s="1"/>
  <c r="U30" i="17"/>
  <c r="K27" i="18" s="1"/>
  <c r="W24" i="17"/>
  <c r="M21" i="18" s="1"/>
  <c r="U24" i="17"/>
  <c r="K21" i="18" s="1"/>
  <c r="V24" i="17"/>
  <c r="L21" i="18" s="1"/>
  <c r="X24" i="17"/>
  <c r="N21" i="18" s="1"/>
  <c r="U27" i="17"/>
  <c r="K24" i="18" s="1"/>
  <c r="W27" i="17"/>
  <c r="M24" i="18" s="1"/>
  <c r="X27" i="17"/>
  <c r="N24" i="18" s="1"/>
  <c r="V27" i="17"/>
  <c r="L24" i="18" s="1"/>
  <c r="V20" i="17"/>
  <c r="L17" i="18" s="1"/>
  <c r="X20" i="17"/>
  <c r="N17" i="18" s="1"/>
  <c r="W20" i="17"/>
  <c r="M17" i="18" s="1"/>
  <c r="U20" i="17"/>
  <c r="K17" i="18" s="1"/>
  <c r="W21" i="17"/>
  <c r="M18" i="18" s="1"/>
  <c r="U21" i="17"/>
  <c r="K18" i="18" s="1"/>
  <c r="X21" i="17"/>
  <c r="N18" i="18" s="1"/>
  <c r="V21" i="17"/>
  <c r="L18" i="18" s="1"/>
  <c r="V29" i="17"/>
  <c r="L26" i="18" s="1"/>
  <c r="U29" i="17"/>
  <c r="K26" i="18" s="1"/>
  <c r="X29" i="17"/>
  <c r="N26" i="18" s="1"/>
  <c r="W29" i="17"/>
  <c r="M26" i="18" s="1"/>
  <c r="U26" i="17"/>
  <c r="K23" i="18" s="1"/>
  <c r="W26" i="17"/>
  <c r="M23" i="18" s="1"/>
  <c r="X26" i="17"/>
  <c r="N23" i="18" s="1"/>
  <c r="V26" i="17"/>
  <c r="L23" i="18" s="1"/>
  <c r="U32" i="17"/>
  <c r="K29" i="18" s="1"/>
  <c r="X32" i="17"/>
  <c r="N29" i="18" s="1"/>
  <c r="W32" i="17"/>
  <c r="M29" i="18" s="1"/>
  <c r="V32" i="17"/>
  <c r="L29" i="18" s="1"/>
  <c r="W22" i="17"/>
  <c r="M19" i="18" s="1"/>
  <c r="V22" i="17"/>
  <c r="L19" i="18" s="1"/>
  <c r="X22" i="17"/>
  <c r="N19" i="18" s="1"/>
  <c r="U22" i="17"/>
  <c r="K19" i="18" s="1"/>
  <c r="W25" i="17"/>
  <c r="M22" i="18" s="1"/>
  <c r="U25" i="17"/>
  <c r="K22" i="18" s="1"/>
  <c r="X25" i="17"/>
  <c r="N22" i="18" s="1"/>
  <c r="V25" i="17"/>
  <c r="L22" i="18" s="1"/>
  <c r="U23" i="17"/>
  <c r="K20" i="18" s="1"/>
  <c r="V23" i="17"/>
  <c r="L20" i="18" s="1"/>
  <c r="X23" i="17"/>
  <c r="N20" i="18" s="1"/>
  <c r="W23" i="17"/>
  <c r="M20" i="18" s="1"/>
  <c r="K10" i="17"/>
  <c r="L10" i="17" s="1"/>
  <c r="R35" i="17"/>
  <c r="E32" i="18"/>
  <c r="E8" i="18" s="1"/>
  <c r="H32" i="18" l="1"/>
  <c r="V35" i="17" l="1"/>
  <c r="L32" i="18" s="1"/>
  <c r="W35" i="17"/>
  <c r="M32" i="18" s="1"/>
  <c r="U35" i="17"/>
  <c r="K32" i="18" s="1"/>
  <c r="X35" i="17"/>
  <c r="N32" i="18" s="1"/>
</calcChain>
</file>

<file path=xl/sharedStrings.xml><?xml version="1.0" encoding="utf-8"?>
<sst xmlns="http://schemas.openxmlformats.org/spreadsheetml/2006/main" count="182" uniqueCount="144">
  <si>
    <t>Назва суду</t>
  </si>
  <si>
    <t>РЕЙТИНГ СУДУ</t>
  </si>
  <si>
    <t>№ з/п</t>
  </si>
  <si>
    <t>Місцеві господарські суди</t>
  </si>
  <si>
    <t>ВВС</t>
  </si>
  <si>
    <t>ЧС</t>
  </si>
  <si>
    <t>АА</t>
  </si>
  <si>
    <t>АВ</t>
  </si>
  <si>
    <t>ВВ</t>
  </si>
  <si>
    <t>ВА</t>
  </si>
  <si>
    <t>од.</t>
  </si>
  <si>
    <t>Вхідні справи</t>
  </si>
  <si>
    <t>Вирішені справи</t>
  </si>
  <si>
    <t>Невирішені справи</t>
  </si>
  <si>
    <t>%</t>
  </si>
  <si>
    <t>днів</t>
  </si>
  <si>
    <t>осіб</t>
  </si>
  <si>
    <t>ВВС+ЧС</t>
  </si>
  <si>
    <t>ЕВ+П</t>
  </si>
  <si>
    <t>Продуктив-ність (П)</t>
  </si>
  <si>
    <t>Ефективність витрат (ЕВ)</t>
  </si>
  <si>
    <t>Відсоток вирішених справ (ВВС)</t>
  </si>
  <si>
    <t>Апеляційні загальні суди</t>
  </si>
  <si>
    <t>Апеляційні господарські суди</t>
  </si>
  <si>
    <t>V</t>
  </si>
  <si>
    <t>Апеляційні адміністративні суди</t>
  </si>
  <si>
    <t>Модельні показники</t>
  </si>
  <si>
    <t>Відхилення від модельного показника</t>
  </si>
  <si>
    <t>1=A</t>
  </si>
  <si>
    <t>2=B</t>
  </si>
  <si>
    <t>10=A</t>
  </si>
  <si>
    <t>20=B</t>
  </si>
  <si>
    <t>Середньооблікова чисельність суддів</t>
  </si>
  <si>
    <t>Кількість розглянутих справ</t>
  </si>
  <si>
    <t>Видатки державного бюджеету</t>
  </si>
  <si>
    <t>Рейтинги судів</t>
  </si>
  <si>
    <t>Ефективність виористання трудових ресурсів</t>
  </si>
  <si>
    <t>Ефективність роботи місцевих та апеляційних судів загальної юрисдикції</t>
  </si>
  <si>
    <t>І</t>
  </si>
  <si>
    <t>тис. грн</t>
  </si>
  <si>
    <t>ІІІ</t>
  </si>
  <si>
    <t>ІV</t>
  </si>
  <si>
    <t>ІІ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</si>
  <si>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</si>
  <si>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</si>
  <si>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</si>
  <si>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</si>
  <si>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</si>
  <si>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</si>
  <si>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</si>
  <si>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</si>
  <si>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</si>
  <si>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</si>
  <si>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</si>
  <si>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</si>
  <si>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</si>
  <si>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міста Києва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</si>
  <si>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</si>
  <si>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</si>
  <si>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</si>
  <si>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</si>
  <si>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</si>
  <si>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</si>
  <si>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</si>
  <si>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</si>
  <si>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</si>
  <si>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</si>
  <si>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</si>
  <si>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</si>
  <si>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</si>
  <si>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</si>
  <si>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</si>
  <si>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</si>
  <si>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</si>
  <si>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</si>
  <si>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</si>
  <si>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</si>
  <si>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</si>
  <si>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</si>
  <si>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</si>
  <si>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</si>
  <si>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</si>
  <si>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Окружний адміністративний суд міста Києва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</si>
  <si>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</si>
  <si>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</si>
  <si>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</si>
  <si>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</si>
  <si>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</si>
  <si>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</si>
  <si>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</si>
  <si>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</si>
  <si>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</si>
  <si>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</si>
  <si>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Разом МЗС</t>
  </si>
  <si>
    <t>Разом ГС</t>
  </si>
  <si>
    <t>Разом ОАС</t>
  </si>
  <si>
    <t>Разом АС</t>
  </si>
  <si>
    <t>Разом ААС</t>
  </si>
  <si>
    <t>Разом АГС</t>
  </si>
  <si>
    <t>Ефективність використання коштів державного бюджету</t>
  </si>
  <si>
    <t>тис.грн</t>
  </si>
  <si>
    <t>Час очікування розгляду справи (ЧС)</t>
  </si>
  <si>
    <t>Східний АГС</t>
  </si>
  <si>
    <t>Центральний АГС</t>
  </si>
  <si>
    <t>Південно-західний АГС</t>
  </si>
  <si>
    <t>Північний АГС</t>
  </si>
  <si>
    <t>Північно-західний АГС</t>
  </si>
  <si>
    <t>Західний АГС</t>
  </si>
  <si>
    <t>Перший апеляційний адміністративний суд (м. Донецьк)</t>
  </si>
  <si>
    <t>Другий апеляційний адміністративний суд (м. Харків)</t>
  </si>
  <si>
    <t>Третій апеляційний адміністративний суд (м. Дніпро)</t>
  </si>
  <si>
    <t>П'ятий апеляційний адміністративний суд (м. Одеса)</t>
  </si>
  <si>
    <t>Шостий апеляційний адміністративний суд (м. Київ)</t>
  </si>
  <si>
    <t>Сьомий апеляційний адміністративний суд (м. Вінниця)</t>
  </si>
  <si>
    <t>Восьмий апеляційний адміністративний суд (м. Львів)</t>
  </si>
  <si>
    <t>2019 рік</t>
  </si>
  <si>
    <t>Вінницький апеляційний суд в апеляційному окрузі</t>
  </si>
  <si>
    <t>Волинський апеляційний суд в апеляційному окрузі</t>
  </si>
  <si>
    <t>Дніпровський апеляційний суд в апеляційному окрузі</t>
  </si>
  <si>
    <t>Донецький апеляційний суд в апеляційному окрузі</t>
  </si>
  <si>
    <t>Житомирський апеляційний суд в апеляційному окрузі</t>
  </si>
  <si>
    <t>Закарпатський апеляційний суд в апеляційному окрузі</t>
  </si>
  <si>
    <t>Запорізький апеляційний суд в апеляційному окрузі</t>
  </si>
  <si>
    <t>Івано-Франківський апеляційний суд в апеляційному окрузі</t>
  </si>
  <si>
    <t>Кропивницький апеляційний суд в апеляційному окрузі</t>
  </si>
  <si>
    <t>Луганський апеляційний суд в апеляційному окрузі</t>
  </si>
  <si>
    <t>Львівський апеляційний суд в апеляційному окрузі</t>
  </si>
  <si>
    <t>Миколаївський апеляційний суд в апеляційному окрузі</t>
  </si>
  <si>
    <t>Одеський апеляційний суд в апеляційному окрузі</t>
  </si>
  <si>
    <t>Полтавський апеляційний суд в апеляційному окрузі</t>
  </si>
  <si>
    <t>Рівненський апеляційний суд в апеляційному окрузі</t>
  </si>
  <si>
    <t>Сумський апеляційний суд в апеляційному окрузі</t>
  </si>
  <si>
    <t>Тернопільський апеляційний суд в апеляційному окрузі</t>
  </si>
  <si>
    <t>Харківський апеляційний суд в апеляційному окрузі</t>
  </si>
  <si>
    <t>Херсонський апеляційний суд в апеляційному окрузі</t>
  </si>
  <si>
    <t>Хмельницький апеляційний суд в апеляційному окрузі</t>
  </si>
  <si>
    <t>Черкаський апеляційний суд в апеляційному окрузі</t>
  </si>
  <si>
    <t>Чернівецький апеляційний суд в апеляційному окрузі</t>
  </si>
  <si>
    <t>Чернігівський апеляційний суд в апеляційному окрузі</t>
  </si>
  <si>
    <t>Київський апеляційний суд в апеляційному окрузі</t>
  </si>
  <si>
    <t>Окружні адміністративні суди</t>
  </si>
  <si>
    <t>за І півріччя 2019 року</t>
  </si>
  <si>
    <t>Ефективність роботи судів за І півр. 2019 року</t>
  </si>
  <si>
    <r>
      <t xml:space="preserve">бюджетні асигнування ФАКТ 1 півріччя 2019 року </t>
    </r>
    <r>
      <rPr>
        <sz val="10"/>
        <color rgb="FFFF0000"/>
        <rFont val="Cambria"/>
        <family val="1"/>
        <charset val="204"/>
        <scheme val="major"/>
      </rPr>
      <t>(без капітальних)</t>
    </r>
    <r>
      <rPr>
        <sz val="10"/>
        <color rgb="FF7030A0"/>
        <rFont val="Cambria"/>
        <family val="1"/>
        <charset val="204"/>
        <scheme val="maj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</si>
</sst>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_ ;[Red]\-#,##0\ "/>
    <numFmt numFmtId="166" formatCode="_-* #,##0\ _г_р_н_._-;\-* #,##0\ _г_р_н_._-;_-* &quot;-&quot;\ _г_р_н_._-;_-@_-"/>
    <numFmt numFmtId="167" formatCode="#,##0.0_ ;[Red]\-#,##0.0\ "/>
    <numFmt numFmtId="168" formatCode="_-* #,##0.00_₴_-;\-* #,##0.00_₴_-;_-* &quot;-&quot;??_₴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70C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rgb="FFC0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b/>
      <sz val="14"/>
      <color rgb="FFC00000"/>
      <name val="Tahoma"/>
      <family val="2"/>
      <charset val="204"/>
    </font>
    <font>
      <b/>
      <sz val="11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10"/>
      <color rgb="FFC00000"/>
      <name val="Tahoma"/>
      <family val="2"/>
      <charset val="204"/>
    </font>
    <font>
      <b/>
      <i/>
      <sz val="11"/>
      <color rgb="FFC00000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rgb="FF0070C0"/>
      <name val="Cambria"/>
      <family val="1"/>
      <charset val="204"/>
      <scheme val="major"/>
    </font>
    <font>
      <b/>
      <i/>
      <sz val="20"/>
      <color rgb="FFC00000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name val="Arial Cyr"/>
      <charset val="204"/>
    </font>
    <font>
      <i/>
      <sz val="10"/>
      <color rgb="FF0070C0"/>
      <name val="Cambria"/>
      <family val="1"/>
      <charset val="204"/>
      <scheme val="major"/>
    </font>
    <font>
      <b/>
      <i/>
      <sz val="10"/>
      <color rgb="FF0070C0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sz val="10"/>
      <color rgb="FF7030A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20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i/>
      <sz val="9"/>
      <color rgb="FFC00000"/>
      <name val="Tahoma"/>
      <family val="2"/>
      <charset val="204"/>
    </font>
    <font>
      <sz val="11"/>
      <color rgb="FF0070C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0"/>
      <name val="Cambria"/>
      <family val="1"/>
      <charset val="204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1">
    <xf numFmtId="0" fontId="0" fillId="0" borderId="0"/>
    <xf numFmtId="0" fontId="7" fillId="0" borderId="0"/>
    <xf numFmtId="0" fontId="7" fillId="0" borderId="0">
      <protection hidden="1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0" borderId="0"/>
    <xf numFmtId="0" fontId="35" fillId="0" borderId="0"/>
    <xf numFmtId="0" fontId="7" fillId="0" borderId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32" borderId="0" applyNumberFormat="0" applyBorder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2" fillId="0" borderId="33" applyNumberFormat="0" applyFill="0" applyAlignment="0" applyProtection="0"/>
    <xf numFmtId="0" fontId="53" fillId="0" borderId="34" applyNumberFormat="0" applyFill="0" applyAlignment="0" applyProtection="0"/>
    <xf numFmtId="0" fontId="54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38" fillId="0" borderId="0"/>
    <xf numFmtId="0" fontId="55" fillId="0" borderId="36" applyNumberFormat="0" applyFill="0" applyAlignment="0" applyProtection="0"/>
    <xf numFmtId="0" fontId="56" fillId="34" borderId="37" applyNumberFormat="0" applyAlignment="0" applyProtection="0"/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60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2" fillId="16" borderId="0" applyNumberFormat="0" applyBorder="0" applyAlignment="0" applyProtection="0"/>
    <xf numFmtId="0" fontId="63" fillId="0" borderId="0" applyNumberFormat="0" applyFill="0" applyBorder="0" applyAlignment="0" applyProtection="0"/>
    <xf numFmtId="0" fontId="7" fillId="36" borderId="38" applyNumberFormat="0" applyFont="0" applyAlignment="0" applyProtection="0"/>
    <xf numFmtId="0" fontId="64" fillId="0" borderId="39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17" borderId="0" applyNumberFormat="0" applyBorder="0" applyAlignment="0" applyProtection="0"/>
    <xf numFmtId="0" fontId="54" fillId="0" borderId="35" applyNumberFormat="0" applyFill="0" applyAlignment="0" applyProtection="0"/>
    <xf numFmtId="0" fontId="56" fillId="34" borderId="37" applyNumberFormat="0" applyAlignment="0" applyProtection="0"/>
    <xf numFmtId="0" fontId="59" fillId="0" borderId="0"/>
    <xf numFmtId="0" fontId="7" fillId="0" borderId="0"/>
    <xf numFmtId="0" fontId="35" fillId="0" borderId="0"/>
    <xf numFmtId="0" fontId="7" fillId="0" borderId="0"/>
    <xf numFmtId="0" fontId="7" fillId="36" borderId="38" applyNumberFormat="0" applyFont="0" applyAlignment="0" applyProtection="0"/>
    <xf numFmtId="0" fontId="35" fillId="36" borderId="38" applyNumberFormat="0" applyFont="0" applyAlignment="0" applyProtection="0"/>
    <xf numFmtId="0" fontId="47" fillId="0" borderId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" fillId="36" borderId="38" applyNumberFormat="0" applyFont="0" applyAlignment="0" applyProtection="0"/>
    <xf numFmtId="0" fontId="35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7" fillId="0" borderId="0"/>
    <xf numFmtId="0" fontId="47" fillId="0" borderId="0"/>
    <xf numFmtId="0" fontId="38" fillId="0" borderId="0"/>
    <xf numFmtId="0" fontId="60" fillId="0" borderId="0"/>
    <xf numFmtId="0" fontId="35" fillId="0" borderId="0"/>
    <xf numFmtId="0" fontId="38" fillId="0" borderId="0"/>
    <xf numFmtId="168" fontId="4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68" fillId="0" borderId="0"/>
    <xf numFmtId="0" fontId="69" fillId="0" borderId="0"/>
    <xf numFmtId="0" fontId="42" fillId="0" borderId="0"/>
    <xf numFmtId="0" fontId="38" fillId="36" borderId="38" applyNumberFormat="0" applyFont="0" applyAlignment="0" applyProtection="0"/>
    <xf numFmtId="0" fontId="68" fillId="0" borderId="0"/>
    <xf numFmtId="0" fontId="42" fillId="0" borderId="0"/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70" fillId="0" borderId="0"/>
    <xf numFmtId="0" fontId="7" fillId="0" borderId="0"/>
    <xf numFmtId="0" fontId="7" fillId="0" borderId="0">
      <protection hidden="1"/>
    </xf>
  </cellStyleXfs>
  <cellXfs count="171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5" fontId="23" fillId="0" borderId="3" xfId="0" applyNumberFormat="1" applyFont="1" applyFill="1" applyBorder="1" applyAlignment="1">
      <alignment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9" fontId="22" fillId="13" borderId="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vertical="center" wrapText="1"/>
    </xf>
    <xf numFmtId="9" fontId="25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7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167" fontId="30" fillId="0" borderId="0" xfId="0" applyNumberFormat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" fillId="0" borderId="0" xfId="0" applyFont="1" applyFill="1"/>
    <xf numFmtId="0" fontId="27" fillId="0" borderId="0" xfId="0" applyFont="1" applyFill="1" applyAlignment="1">
      <alignment vertical="center" wrapText="1"/>
    </xf>
    <xf numFmtId="0" fontId="0" fillId="2" borderId="1" xfId="0" applyFill="1" applyBorder="1"/>
    <xf numFmtId="0" fontId="33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24" fillId="0" borderId="3" xfId="0" applyNumberFormat="1" applyFont="1" applyFill="1" applyBorder="1" applyAlignment="1">
      <alignment vertical="center" wrapText="1"/>
    </xf>
    <xf numFmtId="167" fontId="36" fillId="3" borderId="1" xfId="0" applyNumberFormat="1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7" fontId="22" fillId="13" borderId="3" xfId="0" applyNumberFormat="1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vertical="center" wrapText="1"/>
    </xf>
    <xf numFmtId="167" fontId="37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7" fontId="23" fillId="0" borderId="1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5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41" fillId="0" borderId="0" xfId="0" applyFont="1"/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165" fontId="11" fillId="2" borderId="28" xfId="0" applyNumberFormat="1" applyFont="1" applyFill="1" applyBorder="1" applyAlignment="1">
      <alignment vertical="center" wrapText="1"/>
    </xf>
    <xf numFmtId="165" fontId="23" fillId="0" borderId="28" xfId="0" applyNumberFormat="1" applyFont="1" applyFill="1" applyBorder="1" applyAlignment="1">
      <alignment vertical="center" wrapText="1"/>
    </xf>
    <xf numFmtId="165" fontId="9" fillId="3" borderId="27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21" fillId="13" borderId="22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9" xfId="2" applyFont="1" applyBorder="1" applyProtection="1"/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40" fillId="2" borderId="9" xfId="0" applyFont="1" applyFill="1" applyBorder="1" applyAlignment="1">
      <alignment vertical="center" wrapText="1"/>
    </xf>
    <xf numFmtId="0" fontId="42" fillId="14" borderId="9" xfId="0" applyFont="1" applyFill="1" applyBorder="1"/>
    <xf numFmtId="0" fontId="4" fillId="0" borderId="29" xfId="0" applyFont="1" applyBorder="1" applyAlignment="1">
      <alignment horizontal="center" vertical="center"/>
    </xf>
    <xf numFmtId="0" fontId="42" fillId="14" borderId="30" xfId="0" applyFont="1" applyFill="1" applyBorder="1"/>
    <xf numFmtId="167" fontId="13" fillId="0" borderId="0" xfId="0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0" fontId="1" fillId="14" borderId="0" xfId="0" applyFont="1" applyFill="1" applyAlignment="1">
      <alignment vertical="center" wrapText="1"/>
    </xf>
    <xf numFmtId="165" fontId="43" fillId="0" borderId="3" xfId="0" applyNumberFormat="1" applyFont="1" applyFill="1" applyBorder="1" applyAlignment="1">
      <alignment vertical="center" wrapText="1"/>
    </xf>
    <xf numFmtId="167" fontId="44" fillId="3" borderId="1" xfId="0" applyNumberFormat="1" applyFont="1" applyFill="1" applyBorder="1" applyAlignment="1">
      <alignment vertical="center" wrapText="1"/>
    </xf>
    <xf numFmtId="165" fontId="44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8" xfId="0" applyFont="1" applyBorder="1" applyAlignment="1"/>
    <xf numFmtId="0" fontId="4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6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71" fillId="0" borderId="9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Excel Built-in Normal" xfId="27"/>
    <cellStyle name="Excel Built-in Normal 2" xfId="117"/>
    <cellStyle name="Normal_Доходи" xfId="118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вод  2 2" xfId="84"/>
    <cellStyle name="Ввод  2 2 2" xfId="103"/>
    <cellStyle name="Ввод  2 3" xfId="89"/>
    <cellStyle name="Ввод  2 3 2" xfId="108"/>
    <cellStyle name="Ввод  2 4" xfId="94"/>
    <cellStyle name="Вывод 2" xfId="35"/>
    <cellStyle name="Вывод 2 2" xfId="85"/>
    <cellStyle name="Вывод 2 2 2" xfId="104"/>
    <cellStyle name="Вывод 2 3" xfId="90"/>
    <cellStyle name="Вывод 2 3 2" xfId="109"/>
    <cellStyle name="Вывод 2 4" xfId="95"/>
    <cellStyle name="Вычисление 2" xfId="36"/>
    <cellStyle name="Вычисление 2 2" xfId="86"/>
    <cellStyle name="Вычисление 2 2 2" xfId="105"/>
    <cellStyle name="Вычисление 2 3" xfId="91"/>
    <cellStyle name="Вычисление 2 3 2" xfId="110"/>
    <cellStyle name="Вычисление 2 4" xfId="96"/>
    <cellStyle name="Заголовок 1 2" xfId="37"/>
    <cellStyle name="Заголовок 2 2" xfId="38"/>
    <cellStyle name="Заголовок 3 2" xfId="39"/>
    <cellStyle name="Заголовок 3 2 2" xfId="75"/>
    <cellStyle name="Заголовок 3 2 2 2" xfId="100"/>
    <cellStyle name="Заголовок 3 2 2 3" xfId="114"/>
    <cellStyle name="Заголовок 3 2 3" xfId="99"/>
    <cellStyle name="Заголовок 3 2 3 2" xfId="113"/>
    <cellStyle name="Заголовок 4 2" xfId="40"/>
    <cellStyle name="Звичайний 2" xfId="116"/>
    <cellStyle name="Звичайний 3" xfId="127"/>
    <cellStyle name="Звичайний 4" xfId="126"/>
    <cellStyle name="Звичайний 5" xfId="125"/>
    <cellStyle name="Звичайний 6" xfId="124"/>
    <cellStyle name="Звичайний_Додаток № 8" xfId="41"/>
    <cellStyle name="Итог 2" xfId="42"/>
    <cellStyle name="Итог 2 2" xfId="87"/>
    <cellStyle name="Итог 2 2 2" xfId="106"/>
    <cellStyle name="Итог 2 3" xfId="92"/>
    <cellStyle name="Итог 2 3 2" xfId="111"/>
    <cellStyle name="Итог 2 4" xfId="97"/>
    <cellStyle name="Контрольная ячейка 2" xfId="43"/>
    <cellStyle name="Контрольная ячейка 2 2" xfId="76"/>
    <cellStyle name="Название 2" xfId="44"/>
    <cellStyle name="Нейтральный 2" xfId="45"/>
    <cellStyle name="Обычный" xfId="0" builtinId="0"/>
    <cellStyle name="Обычный 10" xfId="46"/>
    <cellStyle name="Обычный 10 2" xfId="146"/>
    <cellStyle name="Обычный 11" xfId="47"/>
    <cellStyle name="Обычный 12" xfId="48"/>
    <cellStyle name="Обычный 13" xfId="49"/>
    <cellStyle name="Обычный 14" xfId="50"/>
    <cellStyle name="Обычный 15" xfId="51"/>
    <cellStyle name="Обычный 16" xfId="52"/>
    <cellStyle name="Обычный 16 2" xfId="77"/>
    <cellStyle name="Обычный 16 3" xfId="131"/>
    <cellStyle name="Обычный 17" xfId="8"/>
    <cellStyle name="Обычный 17 2" xfId="132"/>
    <cellStyle name="Обычный 18" xfId="83"/>
    <cellStyle name="Обычный 18 2" xfId="129"/>
    <cellStyle name="Обычный 2" xfId="1"/>
    <cellStyle name="Обычный 2 11" xfId="123"/>
    <cellStyle name="Обычный 2 2" xfId="53"/>
    <cellStyle name="Обычный 2 2 2" xfId="138"/>
    <cellStyle name="Обычный 2 3" xfId="54"/>
    <cellStyle name="Обычный 2 3 2" xfId="78"/>
    <cellStyle name="Обычный 2 3 2 2" xfId="79"/>
    <cellStyle name="Обычный 2 4" xfId="55"/>
    <cellStyle name="Обычный 2 5" xfId="7"/>
    <cellStyle name="Обычный 2 5 2" xfId="133"/>
    <cellStyle name="Обычный 2 5 3" xfId="140"/>
    <cellStyle name="Обычный 2 5 4" xfId="141"/>
    <cellStyle name="Обычный 2 6" xfId="80"/>
    <cellStyle name="Обычный 2 6 2" xfId="137"/>
    <cellStyle name="Обычный 2 6 3" xfId="134"/>
    <cellStyle name="Обычный 2 7" xfId="149"/>
    <cellStyle name="Обычный 2 8 2" xfId="143"/>
    <cellStyle name="Обычный 2 9" xfId="115"/>
    <cellStyle name="Обычный 3" xfId="2"/>
    <cellStyle name="Обычный 3 10" xfId="148"/>
    <cellStyle name="Обычный 3 12" xfId="57"/>
    <cellStyle name="Обычный 3 2" xfId="58"/>
    <cellStyle name="Обычный 3 3" xfId="59"/>
    <cellStyle name="Обычный 3 3 2" xfId="145"/>
    <cellStyle name="Обычный 3 3 3" xfId="139"/>
    <cellStyle name="Обычный 3 3 4" xfId="147"/>
    <cellStyle name="Обычный 3 4" xfId="56"/>
    <cellStyle name="Обычный 3 5" xfId="60"/>
    <cellStyle name="Обычный 3 6" xfId="119"/>
    <cellStyle name="Обычный 3 7" xfId="130"/>
    <cellStyle name="Обычный 3 8" xfId="150"/>
    <cellStyle name="Обычный 3 9" xfId="61"/>
    <cellStyle name="Обычный 4" xfId="6"/>
    <cellStyle name="Обычный 4 2" xfId="62"/>
    <cellStyle name="Обычный 4 2 2" xfId="142"/>
    <cellStyle name="Обычный 4 3" xfId="120"/>
    <cellStyle name="Обычный 5" xfId="63"/>
    <cellStyle name="Обычный 5 2" xfId="135"/>
    <cellStyle name="Обычный 5_ТУ Донецьк+АТО, 25.10" xfId="136"/>
    <cellStyle name="Обычный 6" xfId="64"/>
    <cellStyle name="Обычный 7" xfId="65"/>
    <cellStyle name="Обычный 7 2" xfId="122"/>
    <cellStyle name="Обычный 8" xfId="66"/>
    <cellStyle name="Обычный 8 2" xfId="144"/>
    <cellStyle name="Обычный 9" xfId="67"/>
    <cellStyle name="Плохой 2" xfId="68"/>
    <cellStyle name="Пояснение 2" xfId="69"/>
    <cellStyle name="Примечание 2" xfId="70"/>
    <cellStyle name="Примечание 2 2" xfId="81"/>
    <cellStyle name="Примечание 2 2 2" xfId="82"/>
    <cellStyle name="Примечание 2 2 2 2" xfId="102"/>
    <cellStyle name="Примечание 2 2 3" xfId="101"/>
    <cellStyle name="Примечание 2 3" xfId="88"/>
    <cellStyle name="Примечание 2 3 2" xfId="107"/>
    <cellStyle name="Примечание 2 4" xfId="93"/>
    <cellStyle name="Примечание 2 4 2" xfId="112"/>
    <cellStyle name="Примечание 2 5" xfId="98"/>
    <cellStyle name="Примечание 2 6" xfId="128"/>
    <cellStyle name="Процентный 2" xfId="3"/>
    <cellStyle name="Связанная ячейка 2" xfId="71"/>
    <cellStyle name="Стиль 1" xfId="72"/>
    <cellStyle name="Текст предупреждения 2" xfId="73"/>
    <cellStyle name="Финансовый [0] 2" xfId="4"/>
    <cellStyle name="Финансовый [0] 3" xfId="5"/>
    <cellStyle name="Фінансовий 2" xfId="121"/>
    <cellStyle name="Хороший 2" xfId="74"/>
  </cellStyles>
  <dxfs count="5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CC"/>
      <color rgb="FF00990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5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uk-UA" sz="2000"/>
              <a:t>Рейтинги </a:t>
            </a:r>
            <a:r>
              <a:rPr lang="uk-UA" sz="2000" u="sng"/>
              <a:t>апеляційних</a:t>
            </a:r>
            <a:r>
              <a:rPr lang="uk-UA" sz="2000" u="sng" baseline="0"/>
              <a:t> загальних </a:t>
            </a:r>
            <a:r>
              <a:rPr lang="uk-UA" sz="2000" u="sng"/>
              <a:t>судів</a:t>
            </a:r>
            <a:r>
              <a:rPr lang="uk-UA" sz="2000"/>
              <a:t> за І півр. 2019 року</a:t>
            </a:r>
          </a:p>
          <a:p>
            <a:pPr>
              <a:defRPr sz="2000"/>
            </a:pPr>
            <a:endParaRPr lang="uk-UA" sz="2000"/>
          </a:p>
        </c:rich>
      </c:tx>
      <c:layout>
        <c:manualLayout>
          <c:xMode val="edge"/>
          <c:yMode val="edge"/>
          <c:x val="0.11624009101362164"/>
          <c:y val="1.6304173397665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4480085470085471"/>
          <c:w val="0.92423516414141416"/>
          <c:h val="0.783624358974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'!$H$9:$H$32</c:f>
              <c:numCache>
                <c:formatCode>0%</c:formatCode>
                <c:ptCount val="24"/>
                <c:pt idx="0">
                  <c:v>0.68</c:v>
                </c:pt>
                <c:pt idx="1">
                  <c:v>7.0000000000000007E-2</c:v>
                </c:pt>
                <c:pt idx="2">
                  <c:v>2.66</c:v>
                </c:pt>
                <c:pt idx="3">
                  <c:v>-0.13999999999999999</c:v>
                </c:pt>
                <c:pt idx="4">
                  <c:v>0.64</c:v>
                </c:pt>
                <c:pt idx="5">
                  <c:v>0.69</c:v>
                </c:pt>
                <c:pt idx="6">
                  <c:v>1.98</c:v>
                </c:pt>
                <c:pt idx="7">
                  <c:v>6.9999999999999979E-2</c:v>
                </c:pt>
                <c:pt idx="8">
                  <c:v>0.52</c:v>
                </c:pt>
                <c:pt idx="9">
                  <c:v>-0.64</c:v>
                </c:pt>
                <c:pt idx="10">
                  <c:v>0.84</c:v>
                </c:pt>
                <c:pt idx="11">
                  <c:v>0.32999999999999996</c:v>
                </c:pt>
                <c:pt idx="12">
                  <c:v>0.87</c:v>
                </c:pt>
                <c:pt idx="13">
                  <c:v>0.26</c:v>
                </c:pt>
                <c:pt idx="14">
                  <c:v>0.55999999999999994</c:v>
                </c:pt>
                <c:pt idx="15">
                  <c:v>1.93</c:v>
                </c:pt>
                <c:pt idx="16">
                  <c:v>-0.33</c:v>
                </c:pt>
                <c:pt idx="17">
                  <c:v>1.77</c:v>
                </c:pt>
                <c:pt idx="18">
                  <c:v>-0.15</c:v>
                </c:pt>
                <c:pt idx="19">
                  <c:v>0.65999999999999992</c:v>
                </c:pt>
                <c:pt idx="20">
                  <c:v>0.56000000000000005</c:v>
                </c:pt>
                <c:pt idx="21">
                  <c:v>-0.52</c:v>
                </c:pt>
                <c:pt idx="22">
                  <c:v>-5.0000000000000017E-2</c:v>
                </c:pt>
                <c:pt idx="23">
                  <c:v>-2</c:v>
                </c:pt>
              </c:numCache>
            </c:numRef>
          </c:xVal>
          <c:yVal>
            <c:numRef>
              <c:f>'графіки '!$I$9:$I$32</c:f>
              <c:numCache>
                <c:formatCode>0%</c:formatCode>
                <c:ptCount val="24"/>
                <c:pt idx="0">
                  <c:v>0.87</c:v>
                </c:pt>
                <c:pt idx="1">
                  <c:v>0.71</c:v>
                </c:pt>
                <c:pt idx="2">
                  <c:v>0.58000000000000007</c:v>
                </c:pt>
                <c:pt idx="3">
                  <c:v>0.8</c:v>
                </c:pt>
                <c:pt idx="4">
                  <c:v>0.6399999999999999</c:v>
                </c:pt>
                <c:pt idx="5">
                  <c:v>-0.13999999999999996</c:v>
                </c:pt>
                <c:pt idx="6">
                  <c:v>0.77000000000000013</c:v>
                </c:pt>
                <c:pt idx="7">
                  <c:v>0.8</c:v>
                </c:pt>
                <c:pt idx="8">
                  <c:v>0.8600000000000001</c:v>
                </c:pt>
                <c:pt idx="9">
                  <c:v>0.59</c:v>
                </c:pt>
                <c:pt idx="10">
                  <c:v>0.24999999999999994</c:v>
                </c:pt>
                <c:pt idx="11">
                  <c:v>0.81</c:v>
                </c:pt>
                <c:pt idx="12">
                  <c:v>-0.82000000000000006</c:v>
                </c:pt>
                <c:pt idx="13">
                  <c:v>0.54999999999999993</c:v>
                </c:pt>
                <c:pt idx="14">
                  <c:v>0.66999999999999993</c:v>
                </c:pt>
                <c:pt idx="15">
                  <c:v>0.85</c:v>
                </c:pt>
                <c:pt idx="16">
                  <c:v>0.73</c:v>
                </c:pt>
                <c:pt idx="17">
                  <c:v>0.27999999999999997</c:v>
                </c:pt>
                <c:pt idx="18">
                  <c:v>0.69</c:v>
                </c:pt>
                <c:pt idx="19">
                  <c:v>0.71</c:v>
                </c:pt>
                <c:pt idx="20">
                  <c:v>0.62</c:v>
                </c:pt>
                <c:pt idx="21">
                  <c:v>0.64</c:v>
                </c:pt>
                <c:pt idx="22">
                  <c:v>0.74</c:v>
                </c:pt>
                <c:pt idx="23">
                  <c:v>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4053888"/>
        <c:axId val="78659968"/>
      </c:scatterChart>
      <c:valAx>
        <c:axId val="740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78659968"/>
        <c:crosses val="autoZero"/>
        <c:crossBetween val="midCat"/>
      </c:valAx>
      <c:valAx>
        <c:axId val="786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7405388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89161781256414"/>
          <c:y val="1.552185515909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234529914529915"/>
          <c:w val="0.89250378787878792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'!$F$63:$F$68</c:f>
              <c:numCache>
                <c:formatCode>#,##0.0_ ;[Red]\-#,##0.0\ </c:formatCode>
                <c:ptCount val="6"/>
                <c:pt idx="0">
                  <c:v>3485.7070399999702</c:v>
                </c:pt>
                <c:pt idx="1">
                  <c:v>3204.07871999999</c:v>
                </c:pt>
                <c:pt idx="2">
                  <c:v>1993.85796800001</c:v>
                </c:pt>
                <c:pt idx="3">
                  <c:v>7591.2729268000603</c:v>
                </c:pt>
                <c:pt idx="4">
                  <c:v>1902.22645190001</c:v>
                </c:pt>
                <c:pt idx="5">
                  <c:v>1933.224089</c:v>
                </c:pt>
              </c:numCache>
            </c:numRef>
          </c:xVal>
          <c:yVal>
            <c:numRef>
              <c:f>'графіки '!$G$63:$G$68</c:f>
              <c:numCache>
                <c:formatCode>#,##0.0_ ;[Red]\-#,##0.0\ </c:formatCode>
                <c:ptCount val="6"/>
                <c:pt idx="0">
                  <c:v>32</c:v>
                </c:pt>
                <c:pt idx="1">
                  <c:v>18</c:v>
                </c:pt>
                <c:pt idx="2">
                  <c:v>15.6</c:v>
                </c:pt>
                <c:pt idx="3">
                  <c:v>34.5</c:v>
                </c:pt>
                <c:pt idx="4">
                  <c:v>21</c:v>
                </c:pt>
                <c:pt idx="5">
                  <c:v>15.6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626112"/>
        <c:axId val="111636480"/>
      </c:scatterChart>
      <c:valAx>
        <c:axId val="1116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1636480"/>
        <c:crosses val="autoZero"/>
        <c:crossBetween val="midCat"/>
      </c:valAx>
      <c:valAx>
        <c:axId val="11163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162611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апеляційними госпродарськими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1.3550324893045792E-3"/>
                  <c:y val="-1.2877440832722152E-2"/>
                </c:manualLayout>
              </c:layout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01949358274749E-3"/>
                  <c:y val="2.0603905332355593E-2"/>
                </c:manualLayout>
              </c:layout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6038987165495E-2"/>
                  <c:y val="-5.1509763330888983E-2"/>
                </c:manualLayout>
              </c:layout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02841716581105E-2"/>
                </c:manualLayout>
              </c:layout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585877211223541E-2"/>
                  <c:y val="5.1509763330888983E-2"/>
                </c:manualLayout>
              </c:layout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'!$F$63:$F$68</c:f>
              <c:numCache>
                <c:formatCode>#,##0.0_ ;[Red]\-#,##0.0\ </c:formatCode>
                <c:ptCount val="6"/>
                <c:pt idx="0">
                  <c:v>3485.7070399999702</c:v>
                </c:pt>
                <c:pt idx="1">
                  <c:v>3204.07871999999</c:v>
                </c:pt>
                <c:pt idx="2">
                  <c:v>1993.85796800001</c:v>
                </c:pt>
                <c:pt idx="3">
                  <c:v>7591.2729268000603</c:v>
                </c:pt>
                <c:pt idx="4">
                  <c:v>1902.22645190001</c:v>
                </c:pt>
                <c:pt idx="5">
                  <c:v>1933.224089</c:v>
                </c:pt>
              </c:numCache>
            </c:numRef>
          </c:xVal>
          <c:yVal>
            <c:numRef>
              <c:f>'графіки '!$E$63:$E$68</c:f>
              <c:numCache>
                <c:formatCode>#,##0.0_ ;[Red]\-#,##0.0\ </c:formatCode>
                <c:ptCount val="6"/>
                <c:pt idx="0">
                  <c:v>57547.1</c:v>
                </c:pt>
                <c:pt idx="1">
                  <c:v>29509.8</c:v>
                </c:pt>
                <c:pt idx="2">
                  <c:v>32162</c:v>
                </c:pt>
                <c:pt idx="3">
                  <c:v>73479.100000000006</c:v>
                </c:pt>
                <c:pt idx="4">
                  <c:v>31109.4</c:v>
                </c:pt>
                <c:pt idx="5">
                  <c:v>28957.7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558656"/>
        <c:axId val="111560576"/>
      </c:scatterChart>
      <c:valAx>
        <c:axId val="11155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1560576"/>
        <c:crosses val="autoZero"/>
        <c:crossBetween val="midCat"/>
      </c:valAx>
      <c:valAx>
        <c:axId val="11156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155865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окружних адміністративних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'!$F$90:$F$114</c:f>
              <c:numCache>
                <c:formatCode>#,##0.0_ ;[Red]\-#,##0.0\ </c:formatCode>
                <c:ptCount val="25"/>
                <c:pt idx="0">
                  <c:v>2262.77119700001</c:v>
                </c:pt>
                <c:pt idx="1">
                  <c:v>1318.50104500001</c:v>
                </c:pt>
                <c:pt idx="2">
                  <c:v>6287.82895799981</c:v>
                </c:pt>
                <c:pt idx="3">
                  <c:v>9321.8171420001509</c:v>
                </c:pt>
                <c:pt idx="4">
                  <c:v>2781.1346319999402</c:v>
                </c:pt>
                <c:pt idx="5">
                  <c:v>868.26946600000701</c:v>
                </c:pt>
                <c:pt idx="6">
                  <c:v>3529.0182170000098</c:v>
                </c:pt>
                <c:pt idx="7">
                  <c:v>1277.8600390000099</c:v>
                </c:pt>
                <c:pt idx="8">
                  <c:v>2806.6243730000001</c:v>
                </c:pt>
                <c:pt idx="9">
                  <c:v>1757.9143510000199</c:v>
                </c:pt>
                <c:pt idx="10">
                  <c:v>2936.9678730000001</c:v>
                </c:pt>
                <c:pt idx="11">
                  <c:v>3495.334081</c:v>
                </c:pt>
                <c:pt idx="12">
                  <c:v>2283.5185590000201</c:v>
                </c:pt>
                <c:pt idx="13">
                  <c:v>3593.90326</c:v>
                </c:pt>
                <c:pt idx="14">
                  <c:v>8592.2546979995404</c:v>
                </c:pt>
                <c:pt idx="15">
                  <c:v>2395.35067600001</c:v>
                </c:pt>
                <c:pt idx="16">
                  <c:v>1660.110283</c:v>
                </c:pt>
                <c:pt idx="17">
                  <c:v>2474.1411330000101</c:v>
                </c:pt>
                <c:pt idx="18">
                  <c:v>1433.8239630000101</c:v>
                </c:pt>
                <c:pt idx="19">
                  <c:v>6383.4669990000102</c:v>
                </c:pt>
                <c:pt idx="20">
                  <c:v>1396.3268600000199</c:v>
                </c:pt>
                <c:pt idx="21">
                  <c:v>2400.8043339999999</c:v>
                </c:pt>
                <c:pt idx="22">
                  <c:v>2162.9464500000099</c:v>
                </c:pt>
                <c:pt idx="23">
                  <c:v>814.37508900000603</c:v>
                </c:pt>
                <c:pt idx="24">
                  <c:v>2236.98223500002</c:v>
                </c:pt>
              </c:numCache>
            </c:numRef>
          </c:xVal>
          <c:yVal>
            <c:numRef>
              <c:f>'графіки '!$G$90:$G$114</c:f>
              <c:numCache>
                <c:formatCode>#,##0.0_ ;[Red]\-#,##0.0\ </c:formatCode>
                <c:ptCount val="25"/>
                <c:pt idx="0">
                  <c:v>23</c:v>
                </c:pt>
                <c:pt idx="1">
                  <c:v>15</c:v>
                </c:pt>
                <c:pt idx="2">
                  <c:v>41.1</c:v>
                </c:pt>
                <c:pt idx="3">
                  <c:v>45.7</c:v>
                </c:pt>
                <c:pt idx="4">
                  <c:v>17.5</c:v>
                </c:pt>
                <c:pt idx="5">
                  <c:v>12.3</c:v>
                </c:pt>
                <c:pt idx="6">
                  <c:v>16.2</c:v>
                </c:pt>
                <c:pt idx="7">
                  <c:v>19</c:v>
                </c:pt>
                <c:pt idx="8">
                  <c:v>19.2</c:v>
                </c:pt>
                <c:pt idx="9">
                  <c:v>11</c:v>
                </c:pt>
                <c:pt idx="10">
                  <c:v>12.7</c:v>
                </c:pt>
                <c:pt idx="11">
                  <c:v>26</c:v>
                </c:pt>
                <c:pt idx="12">
                  <c:v>12</c:v>
                </c:pt>
                <c:pt idx="13">
                  <c:v>30</c:v>
                </c:pt>
                <c:pt idx="14">
                  <c:v>47</c:v>
                </c:pt>
                <c:pt idx="15">
                  <c:v>20.100000000000001</c:v>
                </c:pt>
                <c:pt idx="16">
                  <c:v>12.8</c:v>
                </c:pt>
                <c:pt idx="17">
                  <c:v>15.4</c:v>
                </c:pt>
                <c:pt idx="18">
                  <c:v>11.7</c:v>
                </c:pt>
                <c:pt idx="19">
                  <c:v>34</c:v>
                </c:pt>
                <c:pt idx="20">
                  <c:v>14</c:v>
                </c:pt>
                <c:pt idx="21">
                  <c:v>16</c:v>
                </c:pt>
                <c:pt idx="22">
                  <c:v>14.1</c:v>
                </c:pt>
                <c:pt idx="23">
                  <c:v>9</c:v>
                </c:pt>
                <c:pt idx="24">
                  <c:v>12.5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942144"/>
        <c:axId val="115944064"/>
      </c:scatterChart>
      <c:valAx>
        <c:axId val="1159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5944064"/>
        <c:crosses val="autoZero"/>
        <c:crossBetween val="midCat"/>
      </c:valAx>
      <c:valAx>
        <c:axId val="1159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594214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адміністативних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09283290945696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'!$F$118:$F$124</c:f>
              <c:numCache>
                <c:formatCode>#,##0.0_ ;[Red]\-#,##0.0\ </c:formatCode>
                <c:ptCount val="7"/>
                <c:pt idx="0">
                  <c:v>2825.5575989997601</c:v>
                </c:pt>
                <c:pt idx="1">
                  <c:v>4529.4387900000702</c:v>
                </c:pt>
                <c:pt idx="2">
                  <c:v>4274.1258040001003</c:v>
                </c:pt>
                <c:pt idx="3">
                  <c:v>3713.8149350000399</c:v>
                </c:pt>
                <c:pt idx="4">
                  <c:v>8563.3817649999892</c:v>
                </c:pt>
                <c:pt idx="5">
                  <c:v>3068.57019300001</c:v>
                </c:pt>
                <c:pt idx="6">
                  <c:v>5095.27464900008</c:v>
                </c:pt>
              </c:numCache>
            </c:numRef>
          </c:xVal>
          <c:yVal>
            <c:numRef>
              <c:f>'графіки '!$G$118:$G$124</c:f>
              <c:numCache>
                <c:formatCode>#,##0.0_ ;[Red]\-#,##0.0\ </c:formatCode>
                <c:ptCount val="7"/>
                <c:pt idx="0">
                  <c:v>9.9</c:v>
                </c:pt>
                <c:pt idx="1">
                  <c:v>22.9</c:v>
                </c:pt>
                <c:pt idx="2">
                  <c:v>24</c:v>
                </c:pt>
                <c:pt idx="3">
                  <c:v>22.7</c:v>
                </c:pt>
                <c:pt idx="4">
                  <c:v>35</c:v>
                </c:pt>
                <c:pt idx="5">
                  <c:v>24.8</c:v>
                </c:pt>
                <c:pt idx="6">
                  <c:v>39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997312"/>
        <c:axId val="115675904"/>
      </c:scatterChart>
      <c:valAx>
        <c:axId val="11599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5675904"/>
        <c:crosses val="autoZero"/>
        <c:crossBetween val="midCat"/>
      </c:valAx>
      <c:valAx>
        <c:axId val="11567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599731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окружними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'!$F$90:$F$114</c:f>
              <c:numCache>
                <c:formatCode>#,##0.0_ ;[Red]\-#,##0.0\ </c:formatCode>
                <c:ptCount val="25"/>
                <c:pt idx="0">
                  <c:v>2262.77119700001</c:v>
                </c:pt>
                <c:pt idx="1">
                  <c:v>1318.50104500001</c:v>
                </c:pt>
                <c:pt idx="2">
                  <c:v>6287.82895799981</c:v>
                </c:pt>
                <c:pt idx="3">
                  <c:v>9321.8171420001509</c:v>
                </c:pt>
                <c:pt idx="4">
                  <c:v>2781.1346319999402</c:v>
                </c:pt>
                <c:pt idx="5">
                  <c:v>868.26946600000701</c:v>
                </c:pt>
                <c:pt idx="6">
                  <c:v>3529.0182170000098</c:v>
                </c:pt>
                <c:pt idx="7">
                  <c:v>1277.8600390000099</c:v>
                </c:pt>
                <c:pt idx="8">
                  <c:v>2806.6243730000001</c:v>
                </c:pt>
                <c:pt idx="9">
                  <c:v>1757.9143510000199</c:v>
                </c:pt>
                <c:pt idx="10">
                  <c:v>2936.9678730000001</c:v>
                </c:pt>
                <c:pt idx="11">
                  <c:v>3495.334081</c:v>
                </c:pt>
                <c:pt idx="12">
                  <c:v>2283.5185590000201</c:v>
                </c:pt>
                <c:pt idx="13">
                  <c:v>3593.90326</c:v>
                </c:pt>
                <c:pt idx="14">
                  <c:v>8592.2546979995404</c:v>
                </c:pt>
                <c:pt idx="15">
                  <c:v>2395.35067600001</c:v>
                </c:pt>
                <c:pt idx="16">
                  <c:v>1660.110283</c:v>
                </c:pt>
                <c:pt idx="17">
                  <c:v>2474.1411330000101</c:v>
                </c:pt>
                <c:pt idx="18">
                  <c:v>1433.8239630000101</c:v>
                </c:pt>
                <c:pt idx="19">
                  <c:v>6383.4669990000102</c:v>
                </c:pt>
                <c:pt idx="20">
                  <c:v>1396.3268600000199</c:v>
                </c:pt>
                <c:pt idx="21">
                  <c:v>2400.8043339999999</c:v>
                </c:pt>
                <c:pt idx="22">
                  <c:v>2162.9464500000099</c:v>
                </c:pt>
                <c:pt idx="23">
                  <c:v>814.37508900000603</c:v>
                </c:pt>
                <c:pt idx="24">
                  <c:v>2236.98223500002</c:v>
                </c:pt>
              </c:numCache>
            </c:numRef>
          </c:xVal>
          <c:yVal>
            <c:numRef>
              <c:f>'графіки '!$E$90:$E$114</c:f>
              <c:numCache>
                <c:formatCode>#,##0.0_ ;[Red]\-#,##0.0\ </c:formatCode>
                <c:ptCount val="25"/>
                <c:pt idx="0">
                  <c:v>17453.5</c:v>
                </c:pt>
                <c:pt idx="1">
                  <c:v>12335.6</c:v>
                </c:pt>
                <c:pt idx="2">
                  <c:v>40263.800000000003</c:v>
                </c:pt>
                <c:pt idx="3">
                  <c:v>32984.5</c:v>
                </c:pt>
                <c:pt idx="4">
                  <c:v>16480.2</c:v>
                </c:pt>
                <c:pt idx="5">
                  <c:v>11206.2</c:v>
                </c:pt>
                <c:pt idx="6">
                  <c:v>18258.8</c:v>
                </c:pt>
                <c:pt idx="7">
                  <c:v>15264.9</c:v>
                </c:pt>
                <c:pt idx="8">
                  <c:v>18370.599999999999</c:v>
                </c:pt>
                <c:pt idx="9">
                  <c:v>10764.3</c:v>
                </c:pt>
                <c:pt idx="10">
                  <c:v>13877.2</c:v>
                </c:pt>
                <c:pt idx="11">
                  <c:v>28953.1</c:v>
                </c:pt>
                <c:pt idx="12">
                  <c:v>10698.2</c:v>
                </c:pt>
                <c:pt idx="13">
                  <c:v>28866.400000000001</c:v>
                </c:pt>
                <c:pt idx="14">
                  <c:v>33969.800000000003</c:v>
                </c:pt>
                <c:pt idx="15">
                  <c:v>14864.7</c:v>
                </c:pt>
                <c:pt idx="16">
                  <c:v>10906.1</c:v>
                </c:pt>
                <c:pt idx="17">
                  <c:v>12374.4</c:v>
                </c:pt>
                <c:pt idx="18">
                  <c:v>11010.8</c:v>
                </c:pt>
                <c:pt idx="19">
                  <c:v>32407.7</c:v>
                </c:pt>
                <c:pt idx="20">
                  <c:v>11986.1</c:v>
                </c:pt>
                <c:pt idx="21">
                  <c:v>15158.6</c:v>
                </c:pt>
                <c:pt idx="22">
                  <c:v>13051.4</c:v>
                </c:pt>
                <c:pt idx="23">
                  <c:v>7805.9</c:v>
                </c:pt>
                <c:pt idx="24">
                  <c:v>11549.2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797376"/>
        <c:axId val="115824128"/>
      </c:scatterChart>
      <c:valAx>
        <c:axId val="11579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5824128"/>
        <c:crosses val="autoZero"/>
        <c:crossBetween val="midCat"/>
      </c:valAx>
      <c:valAx>
        <c:axId val="1158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579737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'!$F$118:$F$125</c:f>
              <c:numCache>
                <c:formatCode>#,##0.0_ ;[Red]\-#,##0.0\ </c:formatCode>
                <c:ptCount val="8"/>
                <c:pt idx="0">
                  <c:v>2825.5575989997601</c:v>
                </c:pt>
                <c:pt idx="1">
                  <c:v>4529.4387900000702</c:v>
                </c:pt>
                <c:pt idx="2">
                  <c:v>4274.1258040001003</c:v>
                </c:pt>
                <c:pt idx="3">
                  <c:v>3713.8149350000399</c:v>
                </c:pt>
                <c:pt idx="4">
                  <c:v>8563.3817649999892</c:v>
                </c:pt>
                <c:pt idx="5">
                  <c:v>3068.57019300001</c:v>
                </c:pt>
                <c:pt idx="6">
                  <c:v>5095.27464900008</c:v>
                </c:pt>
              </c:numCache>
            </c:numRef>
          </c:xVal>
          <c:yVal>
            <c:numRef>
              <c:f>'графіки '!$E$118:$E$124</c:f>
              <c:numCache>
                <c:formatCode>#,##0.0_ ;[Red]\-#,##0.0\ </c:formatCode>
                <c:ptCount val="7"/>
                <c:pt idx="0">
                  <c:v>22108.799999999999</c:v>
                </c:pt>
                <c:pt idx="1">
                  <c:v>53830.3</c:v>
                </c:pt>
                <c:pt idx="2">
                  <c:v>44774.3</c:v>
                </c:pt>
                <c:pt idx="3">
                  <c:v>43963.5</c:v>
                </c:pt>
                <c:pt idx="4">
                  <c:v>67055.199999999997</c:v>
                </c:pt>
                <c:pt idx="5">
                  <c:v>40892.300000000003</c:v>
                </c:pt>
                <c:pt idx="6">
                  <c:v>64555.4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65088"/>
        <c:axId val="115867008"/>
      </c:scatterChart>
      <c:valAx>
        <c:axId val="1158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5867008"/>
        <c:crosses val="autoZero"/>
        <c:crossBetween val="midCat"/>
      </c:valAx>
      <c:valAx>
        <c:axId val="1158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586508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загальних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 І півр. 2019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'!$F$9:$F$32</c:f>
              <c:numCache>
                <c:formatCode>#,##0_ ;[Red]\-#,##0\ </c:formatCode>
                <c:ptCount val="24"/>
                <c:pt idx="0">
                  <c:v>5807.2229999999299</c:v>
                </c:pt>
                <c:pt idx="1">
                  <c:v>2257.4093500000499</c:v>
                </c:pt>
                <c:pt idx="2">
                  <c:v>13504.236769999899</c:v>
                </c:pt>
                <c:pt idx="3">
                  <c:v>5816.8812399997896</c:v>
                </c:pt>
                <c:pt idx="4">
                  <c:v>4064.8076999999498</c:v>
                </c:pt>
                <c:pt idx="5">
                  <c:v>2611.6002800000501</c:v>
                </c:pt>
                <c:pt idx="6">
                  <c:v>7030.0698399998601</c:v>
                </c:pt>
                <c:pt idx="7">
                  <c:v>2606.5330000000399</c:v>
                </c:pt>
                <c:pt idx="8">
                  <c:v>4316.0670800000898</c:v>
                </c:pt>
                <c:pt idx="9">
                  <c:v>1747.8643200000199</c:v>
                </c:pt>
                <c:pt idx="10">
                  <c:v>6546.6328000001504</c:v>
                </c:pt>
                <c:pt idx="11">
                  <c:v>4253.5292200000604</c:v>
                </c:pt>
                <c:pt idx="12">
                  <c:v>6321.5973599987001</c:v>
                </c:pt>
                <c:pt idx="13">
                  <c:v>4773.8846499999499</c:v>
                </c:pt>
                <c:pt idx="14">
                  <c:v>2724.7734800000298</c:v>
                </c:pt>
                <c:pt idx="15">
                  <c:v>4757.86906000011</c:v>
                </c:pt>
                <c:pt idx="16">
                  <c:v>2117.0327200000202</c:v>
                </c:pt>
                <c:pt idx="17">
                  <c:v>9422.7227999986499</c:v>
                </c:pt>
                <c:pt idx="18">
                  <c:v>3145.5946600000502</c:v>
                </c:pt>
                <c:pt idx="19">
                  <c:v>4081.8146500000098</c:v>
                </c:pt>
                <c:pt idx="20">
                  <c:v>4191.3158400000502</c:v>
                </c:pt>
                <c:pt idx="21">
                  <c:v>2006.3929600000399</c:v>
                </c:pt>
                <c:pt idx="22">
                  <c:v>3030.04396000004</c:v>
                </c:pt>
                <c:pt idx="23">
                  <c:v>0</c:v>
                </c:pt>
              </c:numCache>
            </c:numRef>
          </c:xVal>
          <c:yVal>
            <c:numRef>
              <c:f>'графіки '!$G$9:$G$32</c:f>
              <c:numCache>
                <c:formatCode>#,##0.0_ ;[Red]\-#,##0.0\ </c:formatCode>
                <c:ptCount val="24"/>
                <c:pt idx="0">
                  <c:v>27.4</c:v>
                </c:pt>
                <c:pt idx="1">
                  <c:v>13.7</c:v>
                </c:pt>
                <c:pt idx="2">
                  <c:v>25</c:v>
                </c:pt>
                <c:pt idx="3">
                  <c:v>45.7</c:v>
                </c:pt>
                <c:pt idx="4">
                  <c:v>18</c:v>
                </c:pt>
                <c:pt idx="5">
                  <c:v>11.1</c:v>
                </c:pt>
                <c:pt idx="6">
                  <c:v>16.399999999999999</c:v>
                </c:pt>
                <c:pt idx="7">
                  <c:v>16.5</c:v>
                </c:pt>
                <c:pt idx="8">
                  <c:v>22</c:v>
                </c:pt>
                <c:pt idx="9">
                  <c:v>17.8</c:v>
                </c:pt>
                <c:pt idx="10">
                  <c:v>26.1</c:v>
                </c:pt>
                <c:pt idx="11">
                  <c:v>24</c:v>
                </c:pt>
                <c:pt idx="12">
                  <c:v>24</c:v>
                </c:pt>
                <c:pt idx="13">
                  <c:v>28.4</c:v>
                </c:pt>
                <c:pt idx="14">
                  <c:v>12.9</c:v>
                </c:pt>
                <c:pt idx="15">
                  <c:v>11.6</c:v>
                </c:pt>
                <c:pt idx="16">
                  <c:v>19</c:v>
                </c:pt>
                <c:pt idx="17">
                  <c:v>23</c:v>
                </c:pt>
                <c:pt idx="18">
                  <c:v>22.9</c:v>
                </c:pt>
                <c:pt idx="19">
                  <c:v>18</c:v>
                </c:pt>
                <c:pt idx="20">
                  <c:v>20.2</c:v>
                </c:pt>
                <c:pt idx="21">
                  <c:v>17.8</c:v>
                </c:pt>
                <c:pt idx="22">
                  <c:v>23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8693888"/>
        <c:axId val="78807808"/>
      </c:scatterChart>
      <c:valAx>
        <c:axId val="78693888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8807808"/>
        <c:crosses val="autoZero"/>
        <c:crossBetween val="midCat"/>
      </c:valAx>
      <c:valAx>
        <c:axId val="788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7869388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загальними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90676593988912"/>
          <c:y val="1.00858628564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'!$F$9:$F$32</c:f>
              <c:numCache>
                <c:formatCode>#,##0_ ;[Red]\-#,##0\ </c:formatCode>
                <c:ptCount val="24"/>
                <c:pt idx="0">
                  <c:v>5807.2229999999299</c:v>
                </c:pt>
                <c:pt idx="1">
                  <c:v>2257.4093500000499</c:v>
                </c:pt>
                <c:pt idx="2">
                  <c:v>13504.236769999899</c:v>
                </c:pt>
                <c:pt idx="3">
                  <c:v>5816.8812399997896</c:v>
                </c:pt>
                <c:pt idx="4">
                  <c:v>4064.8076999999498</c:v>
                </c:pt>
                <c:pt idx="5">
                  <c:v>2611.6002800000501</c:v>
                </c:pt>
                <c:pt idx="6">
                  <c:v>7030.0698399998601</c:v>
                </c:pt>
                <c:pt idx="7">
                  <c:v>2606.5330000000399</c:v>
                </c:pt>
                <c:pt idx="8">
                  <c:v>4316.0670800000898</c:v>
                </c:pt>
                <c:pt idx="9">
                  <c:v>1747.8643200000199</c:v>
                </c:pt>
                <c:pt idx="10">
                  <c:v>6546.6328000001504</c:v>
                </c:pt>
                <c:pt idx="11">
                  <c:v>4253.5292200000604</c:v>
                </c:pt>
                <c:pt idx="12">
                  <c:v>6321.5973599987001</c:v>
                </c:pt>
                <c:pt idx="13">
                  <c:v>4773.8846499999499</c:v>
                </c:pt>
                <c:pt idx="14">
                  <c:v>2724.7734800000298</c:v>
                </c:pt>
                <c:pt idx="15">
                  <c:v>4757.86906000011</c:v>
                </c:pt>
                <c:pt idx="16">
                  <c:v>2117.0327200000202</c:v>
                </c:pt>
                <c:pt idx="17">
                  <c:v>9422.7227999986499</c:v>
                </c:pt>
                <c:pt idx="18">
                  <c:v>3145.5946600000502</c:v>
                </c:pt>
                <c:pt idx="19">
                  <c:v>4081.8146500000098</c:v>
                </c:pt>
                <c:pt idx="20">
                  <c:v>4191.3158400000502</c:v>
                </c:pt>
                <c:pt idx="21">
                  <c:v>2006.3929600000399</c:v>
                </c:pt>
                <c:pt idx="22">
                  <c:v>3030.04396000004</c:v>
                </c:pt>
                <c:pt idx="23">
                  <c:v>0</c:v>
                </c:pt>
              </c:numCache>
            </c:numRef>
          </c:xVal>
          <c:yVal>
            <c:numRef>
              <c:f>'графіки '!$E$9:$E$32</c:f>
              <c:numCache>
                <c:formatCode>#,##0.0_ ;[Red]\-#,##0.0\ </c:formatCode>
                <c:ptCount val="24"/>
                <c:pt idx="0">
                  <c:v>38838.800000000003</c:v>
                </c:pt>
                <c:pt idx="1">
                  <c:v>26214.7</c:v>
                </c:pt>
                <c:pt idx="2">
                  <c:v>53957.2</c:v>
                </c:pt>
                <c:pt idx="3">
                  <c:v>67257.7</c:v>
                </c:pt>
                <c:pt idx="4">
                  <c:v>33608.9</c:v>
                </c:pt>
                <c:pt idx="5">
                  <c:v>21557.5</c:v>
                </c:pt>
                <c:pt idx="6">
                  <c:v>36131.599999999999</c:v>
                </c:pt>
                <c:pt idx="7">
                  <c:v>29014.5</c:v>
                </c:pt>
                <c:pt idx="8">
                  <c:v>33132.699999999997</c:v>
                </c:pt>
                <c:pt idx="9">
                  <c:v>28849.200000000001</c:v>
                </c:pt>
                <c:pt idx="10">
                  <c:v>48319.7</c:v>
                </c:pt>
                <c:pt idx="11">
                  <c:v>38064.800000000003</c:v>
                </c:pt>
                <c:pt idx="12">
                  <c:v>50755.5</c:v>
                </c:pt>
                <c:pt idx="13">
                  <c:v>44296.9</c:v>
                </c:pt>
                <c:pt idx="14">
                  <c:v>22662.7</c:v>
                </c:pt>
                <c:pt idx="15">
                  <c:v>20768.099999999999</c:v>
                </c:pt>
                <c:pt idx="16">
                  <c:v>27761.1</c:v>
                </c:pt>
                <c:pt idx="17">
                  <c:v>62234.7</c:v>
                </c:pt>
                <c:pt idx="18">
                  <c:v>39547.800000000003</c:v>
                </c:pt>
                <c:pt idx="19">
                  <c:v>33033.9</c:v>
                </c:pt>
                <c:pt idx="20">
                  <c:v>33523.199999999997</c:v>
                </c:pt>
                <c:pt idx="21">
                  <c:v>31872.9</c:v>
                </c:pt>
                <c:pt idx="22">
                  <c:v>32844.9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8844288"/>
        <c:axId val="78847360"/>
      </c:scatterChart>
      <c:valAx>
        <c:axId val="7884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8847360"/>
        <c:crosses val="autoZero"/>
        <c:crossBetween val="midCat"/>
      </c:valAx>
      <c:valAx>
        <c:axId val="788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7884428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місцевих</a:t>
            </a:r>
            <a:r>
              <a:rPr lang="uk-UA" sz="1600" u="sng" baseline="0"/>
              <a:t> господарських </a:t>
            </a:r>
            <a:r>
              <a:rPr lang="uk-UA" sz="1600" u="sng"/>
              <a:t>судів</a:t>
            </a:r>
            <a:r>
              <a:rPr lang="uk-UA" sz="1800" b="1" i="0" u="none" strike="noStrike" baseline="0">
                <a:effectLst/>
              </a:rPr>
              <a:t> за Іпівр.2019 року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013821379162424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'!$H$36:$H$60</c:f>
              <c:numCache>
                <c:formatCode>0%</c:formatCode>
                <c:ptCount val="25"/>
                <c:pt idx="0">
                  <c:v>-0.98</c:v>
                </c:pt>
                <c:pt idx="1">
                  <c:v>-1.1599999999999999</c:v>
                </c:pt>
                <c:pt idx="2">
                  <c:v>-0.95000000000000007</c:v>
                </c:pt>
                <c:pt idx="3">
                  <c:v>-1.06</c:v>
                </c:pt>
                <c:pt idx="4">
                  <c:v>-1.57</c:v>
                </c:pt>
                <c:pt idx="5">
                  <c:v>-0.77</c:v>
                </c:pt>
                <c:pt idx="6">
                  <c:v>-0.69</c:v>
                </c:pt>
                <c:pt idx="7">
                  <c:v>-1.19</c:v>
                </c:pt>
                <c:pt idx="8">
                  <c:v>-0.78</c:v>
                </c:pt>
                <c:pt idx="9">
                  <c:v>-0.51</c:v>
                </c:pt>
                <c:pt idx="10">
                  <c:v>-2.78</c:v>
                </c:pt>
                <c:pt idx="11">
                  <c:v>-1.7599999999999998</c:v>
                </c:pt>
                <c:pt idx="12">
                  <c:v>0.59</c:v>
                </c:pt>
                <c:pt idx="13">
                  <c:v>-0.52</c:v>
                </c:pt>
                <c:pt idx="14">
                  <c:v>-0.83000000000000007</c:v>
                </c:pt>
                <c:pt idx="15">
                  <c:v>-0.73</c:v>
                </c:pt>
                <c:pt idx="16">
                  <c:v>-1.67</c:v>
                </c:pt>
                <c:pt idx="17">
                  <c:v>-0.85</c:v>
                </c:pt>
                <c:pt idx="18">
                  <c:v>-2.02</c:v>
                </c:pt>
                <c:pt idx="19">
                  <c:v>-1</c:v>
                </c:pt>
                <c:pt idx="20">
                  <c:v>-1.05</c:v>
                </c:pt>
                <c:pt idx="21">
                  <c:v>-0.97</c:v>
                </c:pt>
                <c:pt idx="22">
                  <c:v>-0.51</c:v>
                </c:pt>
                <c:pt idx="23">
                  <c:v>-0.44000000000000006</c:v>
                </c:pt>
                <c:pt idx="24">
                  <c:v>-1.37</c:v>
                </c:pt>
              </c:numCache>
            </c:numRef>
          </c:xVal>
          <c:yVal>
            <c:numRef>
              <c:f>'графіки '!$I$36:$I$60</c:f>
              <c:numCache>
                <c:formatCode>0%</c:formatCode>
                <c:ptCount val="25"/>
                <c:pt idx="0">
                  <c:v>0.23000000000000007</c:v>
                </c:pt>
                <c:pt idx="1">
                  <c:v>0.13</c:v>
                </c:pt>
                <c:pt idx="2">
                  <c:v>-0.27</c:v>
                </c:pt>
                <c:pt idx="3">
                  <c:v>-0.29000000000000004</c:v>
                </c:pt>
                <c:pt idx="4">
                  <c:v>8.0000000000000043E-2</c:v>
                </c:pt>
                <c:pt idx="5">
                  <c:v>-0.51</c:v>
                </c:pt>
                <c:pt idx="6">
                  <c:v>6.9999999999999951E-2</c:v>
                </c:pt>
                <c:pt idx="7">
                  <c:v>0.32999999999999996</c:v>
                </c:pt>
                <c:pt idx="8">
                  <c:v>-0.12000000000000005</c:v>
                </c:pt>
                <c:pt idx="9">
                  <c:v>0.36000000000000004</c:v>
                </c:pt>
                <c:pt idx="10">
                  <c:v>0.10999999999999999</c:v>
                </c:pt>
                <c:pt idx="11">
                  <c:v>-0.28999999999999998</c:v>
                </c:pt>
                <c:pt idx="12">
                  <c:v>3.0000000000000027E-2</c:v>
                </c:pt>
                <c:pt idx="13">
                  <c:v>-0.85</c:v>
                </c:pt>
                <c:pt idx="14">
                  <c:v>-0.09</c:v>
                </c:pt>
                <c:pt idx="15">
                  <c:v>4.0000000000000008E-2</c:v>
                </c:pt>
                <c:pt idx="16">
                  <c:v>0.37</c:v>
                </c:pt>
                <c:pt idx="17">
                  <c:v>0.16999999999999998</c:v>
                </c:pt>
                <c:pt idx="18">
                  <c:v>-9.9999999999999811E-3</c:v>
                </c:pt>
                <c:pt idx="19">
                  <c:v>0.32999999999999996</c:v>
                </c:pt>
                <c:pt idx="20">
                  <c:v>4.0000000000000049E-2</c:v>
                </c:pt>
                <c:pt idx="21">
                  <c:v>0.32999999999999996</c:v>
                </c:pt>
                <c:pt idx="22">
                  <c:v>1.9999999999999962E-2</c:v>
                </c:pt>
                <c:pt idx="23">
                  <c:v>0.15</c:v>
                </c:pt>
                <c:pt idx="24">
                  <c:v>0.41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8910976"/>
        <c:axId val="78912896"/>
      </c:scatterChart>
      <c:valAx>
        <c:axId val="7891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78912896"/>
        <c:crosses val="autoZero"/>
        <c:crossBetween val="midCat"/>
      </c:valAx>
      <c:valAx>
        <c:axId val="789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789109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господарськими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5234529914529915"/>
          <c:w val="0.86444191919191904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'!$F$36:$F$60</c:f>
              <c:numCache>
                <c:formatCode>#,##0.0_ ;[Red]\-#,##0.0\ </c:formatCode>
                <c:ptCount val="25"/>
                <c:pt idx="0">
                  <c:v>550.25663220000195</c:v>
                </c:pt>
                <c:pt idx="1">
                  <c:v>485.69198720000202</c:v>
                </c:pt>
                <c:pt idx="2">
                  <c:v>2110.00974029995</c:v>
                </c:pt>
                <c:pt idx="3">
                  <c:v>1139.4957766</c:v>
                </c:pt>
                <c:pt idx="4">
                  <c:v>591.82057600000201</c:v>
                </c:pt>
                <c:pt idx="5">
                  <c:v>355.96065110000097</c:v>
                </c:pt>
                <c:pt idx="6">
                  <c:v>1454.5286782999799</c:v>
                </c:pt>
                <c:pt idx="7">
                  <c:v>683.82181190000199</c:v>
                </c:pt>
                <c:pt idx="8">
                  <c:v>1534.39865739998</c:v>
                </c:pt>
                <c:pt idx="9">
                  <c:v>591.16391920000206</c:v>
                </c:pt>
                <c:pt idx="10">
                  <c:v>339.11731720000103</c:v>
                </c:pt>
                <c:pt idx="11">
                  <c:v>1201.7998176999899</c:v>
                </c:pt>
                <c:pt idx="12">
                  <c:v>1796.5792636999599</c:v>
                </c:pt>
                <c:pt idx="13">
                  <c:v>5537.9107113997998</c:v>
                </c:pt>
                <c:pt idx="14">
                  <c:v>1636.97434289997</c:v>
                </c:pt>
                <c:pt idx="15">
                  <c:v>939.56445820000602</c:v>
                </c:pt>
                <c:pt idx="16">
                  <c:v>487.44621210000201</c:v>
                </c:pt>
                <c:pt idx="17">
                  <c:v>630.67318480000301</c:v>
                </c:pt>
                <c:pt idx="18">
                  <c:v>355.87066290000098</c:v>
                </c:pt>
                <c:pt idx="19">
                  <c:v>2226.9214772999499</c:v>
                </c:pt>
                <c:pt idx="20">
                  <c:v>512.97274860000095</c:v>
                </c:pt>
                <c:pt idx="21">
                  <c:v>734.66029410000294</c:v>
                </c:pt>
                <c:pt idx="22">
                  <c:v>751.89173180000398</c:v>
                </c:pt>
                <c:pt idx="23">
                  <c:v>818.69821100000195</c:v>
                </c:pt>
                <c:pt idx="24">
                  <c:v>517.85573550000197</c:v>
                </c:pt>
              </c:numCache>
            </c:numRef>
          </c:xVal>
          <c:yVal>
            <c:numRef>
              <c:f>'графіки '!$E$36:$E$60</c:f>
              <c:numCache>
                <c:formatCode>#,##0.0_ ;[Red]\-#,##0.0\ </c:formatCode>
                <c:ptCount val="25"/>
                <c:pt idx="0">
                  <c:v>10004.4</c:v>
                </c:pt>
                <c:pt idx="1">
                  <c:v>9909.5</c:v>
                </c:pt>
                <c:pt idx="2">
                  <c:v>37740.699999999997</c:v>
                </c:pt>
                <c:pt idx="3">
                  <c:v>20641.2</c:v>
                </c:pt>
                <c:pt idx="4">
                  <c:v>14640.6</c:v>
                </c:pt>
                <c:pt idx="5">
                  <c:v>6013.2</c:v>
                </c:pt>
                <c:pt idx="6">
                  <c:v>22248.5</c:v>
                </c:pt>
                <c:pt idx="7">
                  <c:v>13685.3</c:v>
                </c:pt>
                <c:pt idx="8">
                  <c:v>23057.8</c:v>
                </c:pt>
                <c:pt idx="9">
                  <c:v>7850.2</c:v>
                </c:pt>
                <c:pt idx="10">
                  <c:v>13673.1</c:v>
                </c:pt>
                <c:pt idx="11">
                  <c:v>32718.7</c:v>
                </c:pt>
                <c:pt idx="12">
                  <c:v>9946.2000000000007</c:v>
                </c:pt>
                <c:pt idx="13">
                  <c:v>71928.600000000006</c:v>
                </c:pt>
                <c:pt idx="14">
                  <c:v>26311.5</c:v>
                </c:pt>
                <c:pt idx="15">
                  <c:v>14039.1</c:v>
                </c:pt>
                <c:pt idx="16">
                  <c:v>12793.6</c:v>
                </c:pt>
                <c:pt idx="17">
                  <c:v>10837.6</c:v>
                </c:pt>
                <c:pt idx="18">
                  <c:v>10818.8</c:v>
                </c:pt>
                <c:pt idx="19">
                  <c:v>40771.1</c:v>
                </c:pt>
                <c:pt idx="20">
                  <c:v>9340.7000000000007</c:v>
                </c:pt>
                <c:pt idx="21">
                  <c:v>12699</c:v>
                </c:pt>
                <c:pt idx="22">
                  <c:v>9514</c:v>
                </c:pt>
                <c:pt idx="23">
                  <c:v>8699.1</c:v>
                </c:pt>
                <c:pt idx="24">
                  <c:v>11531.7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101440"/>
        <c:axId val="111103360"/>
      </c:scatterChart>
      <c:valAx>
        <c:axId val="1111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1103360"/>
        <c:crosses val="autoZero"/>
        <c:crossBetween val="midCat"/>
      </c:valAx>
      <c:valAx>
        <c:axId val="1111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11014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</a:t>
            </a:r>
            <a:r>
              <a:rPr lang="uk-UA" sz="1800" u="sng" baseline="0"/>
              <a:t>господарських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 за  І  півр. 2019 року</a:t>
            </a:r>
            <a:endParaRPr lang="uk-UA" sz="1800"/>
          </a:p>
        </c:rich>
      </c:tx>
      <c:layout>
        <c:manualLayout>
          <c:xMode val="edge"/>
          <c:yMode val="edge"/>
          <c:x val="0.12899083474512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1705555555555555"/>
          <c:w val="0.92423516414141416"/>
          <c:h val="0.8189021367521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55933609171924E-2"/>
                  <c:y val="3.0701362967266586E-2"/>
                </c:manualLayout>
              </c:layout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'!$H$63:$H$68</c:f>
              <c:numCache>
                <c:formatCode>0%</c:formatCode>
                <c:ptCount val="6"/>
                <c:pt idx="0">
                  <c:v>-0.58000000000000007</c:v>
                </c:pt>
                <c:pt idx="1">
                  <c:v>0.31000000000000005</c:v>
                </c:pt>
                <c:pt idx="2">
                  <c:v>-0.44999999999999996</c:v>
                </c:pt>
                <c:pt idx="3">
                  <c:v>0.51</c:v>
                </c:pt>
                <c:pt idx="4">
                  <c:v>-0.67</c:v>
                </c:pt>
                <c:pt idx="5">
                  <c:v>-0.39</c:v>
                </c:pt>
              </c:numCache>
            </c:numRef>
          </c:xVal>
          <c:yVal>
            <c:numRef>
              <c:f>'графіки '!$I$63:$I$68</c:f>
              <c:numCache>
                <c:formatCode>0%</c:formatCode>
                <c:ptCount val="6"/>
                <c:pt idx="0">
                  <c:v>0.76</c:v>
                </c:pt>
                <c:pt idx="1">
                  <c:v>0.42000000000000004</c:v>
                </c:pt>
                <c:pt idx="2">
                  <c:v>0.48</c:v>
                </c:pt>
                <c:pt idx="3">
                  <c:v>0.58000000000000007</c:v>
                </c:pt>
                <c:pt idx="4">
                  <c:v>0.75000000000000011</c:v>
                </c:pt>
                <c:pt idx="5">
                  <c:v>0.47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152128"/>
        <c:axId val="111166592"/>
      </c:scatterChart>
      <c:valAx>
        <c:axId val="11115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1166592"/>
        <c:crosses val="autoZero"/>
        <c:crossBetween val="midCat"/>
      </c:valAx>
      <c:valAx>
        <c:axId val="1111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115212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окружних</a:t>
            </a:r>
            <a:r>
              <a:rPr lang="uk-UA" sz="1800" u="sng" baseline="0"/>
              <a:t> адміністративних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 за  І півр. 2019 року</a:t>
            </a:r>
            <a:endParaRPr lang="uk-UA" sz="1800"/>
          </a:p>
        </c:rich>
      </c:tx>
      <c:layout>
        <c:manualLayout>
          <c:xMode val="edge"/>
          <c:yMode val="edge"/>
          <c:x val="0.11878700059156835"/>
          <c:y val="5.0129656211212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3292329059829061"/>
          <c:w val="0.92423516414141416"/>
          <c:h val="0.80303461538461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'!$H$90:$H$114</c:f>
              <c:numCache>
                <c:formatCode>0%</c:formatCode>
                <c:ptCount val="25"/>
                <c:pt idx="0">
                  <c:v>-1.0000000000000009E-2</c:v>
                </c:pt>
                <c:pt idx="1">
                  <c:v>-0.19</c:v>
                </c:pt>
                <c:pt idx="2">
                  <c:v>0.38</c:v>
                </c:pt>
                <c:pt idx="3">
                  <c:v>0.86</c:v>
                </c:pt>
                <c:pt idx="4">
                  <c:v>0.44999999999999996</c:v>
                </c:pt>
                <c:pt idx="5">
                  <c:v>-0.53</c:v>
                </c:pt>
                <c:pt idx="6">
                  <c:v>0.82000000000000006</c:v>
                </c:pt>
                <c:pt idx="7">
                  <c:v>-0.48</c:v>
                </c:pt>
                <c:pt idx="8">
                  <c:v>0.34</c:v>
                </c:pt>
                <c:pt idx="9">
                  <c:v>0.43000000000000005</c:v>
                </c:pt>
                <c:pt idx="10">
                  <c:v>0.92</c:v>
                </c:pt>
                <c:pt idx="11">
                  <c:v>0.13999999999999996</c:v>
                </c:pt>
                <c:pt idx="12">
                  <c:v>0.70000000000000007</c:v>
                </c:pt>
                <c:pt idx="13">
                  <c:v>8.9999999999999969E-2</c:v>
                </c:pt>
                <c:pt idx="14">
                  <c:v>0.71</c:v>
                </c:pt>
                <c:pt idx="15">
                  <c:v>0.21000000000000008</c:v>
                </c:pt>
                <c:pt idx="16">
                  <c:v>0.24000000000000005</c:v>
                </c:pt>
                <c:pt idx="17">
                  <c:v>0.52</c:v>
                </c:pt>
                <c:pt idx="18">
                  <c:v>0.12</c:v>
                </c:pt>
                <c:pt idx="19">
                  <c:v>0.67</c:v>
                </c:pt>
                <c:pt idx="20">
                  <c:v>-0.06</c:v>
                </c:pt>
                <c:pt idx="21">
                  <c:v>0.37000000000000005</c:v>
                </c:pt>
                <c:pt idx="22">
                  <c:v>0.40999999999999992</c:v>
                </c:pt>
                <c:pt idx="23">
                  <c:v>-0.2</c:v>
                </c:pt>
                <c:pt idx="24">
                  <c:v>0.61</c:v>
                </c:pt>
              </c:numCache>
            </c:numRef>
          </c:xVal>
          <c:yVal>
            <c:numRef>
              <c:f>'графіки '!$I$90:$I$114</c:f>
              <c:numCache>
                <c:formatCode>0%</c:formatCode>
                <c:ptCount val="25"/>
                <c:pt idx="0">
                  <c:v>0.39999999999999997</c:v>
                </c:pt>
                <c:pt idx="1">
                  <c:v>-0.29999999999999993</c:v>
                </c:pt>
                <c:pt idx="2">
                  <c:v>0.45999999999999996</c:v>
                </c:pt>
                <c:pt idx="3">
                  <c:v>0.77</c:v>
                </c:pt>
                <c:pt idx="4">
                  <c:v>-2.6799999999999997</c:v>
                </c:pt>
                <c:pt idx="5">
                  <c:v>-0.2</c:v>
                </c:pt>
                <c:pt idx="6">
                  <c:v>0.25</c:v>
                </c:pt>
                <c:pt idx="7">
                  <c:v>0.26</c:v>
                </c:pt>
                <c:pt idx="8">
                  <c:v>-0.32000000000000006</c:v>
                </c:pt>
                <c:pt idx="9">
                  <c:v>0.28000000000000003</c:v>
                </c:pt>
                <c:pt idx="10">
                  <c:v>0.7</c:v>
                </c:pt>
                <c:pt idx="11">
                  <c:v>0.22000000000000003</c:v>
                </c:pt>
                <c:pt idx="12">
                  <c:v>0.39999999999999997</c:v>
                </c:pt>
                <c:pt idx="13">
                  <c:v>9.9999999999999811E-3</c:v>
                </c:pt>
                <c:pt idx="14">
                  <c:v>-2.6</c:v>
                </c:pt>
                <c:pt idx="15">
                  <c:v>0.36</c:v>
                </c:pt>
                <c:pt idx="16">
                  <c:v>0.37999999999999995</c:v>
                </c:pt>
                <c:pt idx="17">
                  <c:v>0.52</c:v>
                </c:pt>
                <c:pt idx="18">
                  <c:v>0.31999999999999995</c:v>
                </c:pt>
                <c:pt idx="19">
                  <c:v>0.44999999999999996</c:v>
                </c:pt>
                <c:pt idx="20">
                  <c:v>0.52</c:v>
                </c:pt>
                <c:pt idx="21">
                  <c:v>0.37</c:v>
                </c:pt>
                <c:pt idx="22">
                  <c:v>0.54</c:v>
                </c:pt>
                <c:pt idx="23">
                  <c:v>0.32999999999999996</c:v>
                </c:pt>
                <c:pt idx="24">
                  <c:v>0.42000000000000004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336448"/>
        <c:axId val="111219840"/>
      </c:scatterChart>
      <c:valAx>
        <c:axId val="11133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1219840"/>
        <c:crosses val="autoZero"/>
        <c:crossBetween val="midCat"/>
      </c:valAx>
      <c:valAx>
        <c:axId val="11121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133644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адміністративних суді</a:t>
            </a:r>
            <a:r>
              <a:rPr lang="uk-UA" sz="1800"/>
              <a:t>в </a:t>
            </a:r>
            <a:r>
              <a:rPr lang="uk-UA" sz="1800" b="1" i="0" u="none" strike="noStrike" baseline="0">
                <a:effectLst/>
              </a:rPr>
              <a:t>за  </a:t>
            </a:r>
          </a:p>
          <a:p>
            <a:pPr>
              <a:defRPr sz="1800"/>
            </a:pPr>
            <a:r>
              <a:rPr lang="uk-UA" sz="1800" b="1" i="0" u="none" strike="noStrike" baseline="0">
                <a:effectLst/>
              </a:rPr>
              <a:t>І півр. 2019 року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69E-2"/>
          <c:y val="0.14961965811965813"/>
          <c:w val="0.92423516414141416"/>
          <c:h val="0.786338034188034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'!$H$118:$H$124</c:f>
              <c:numCache>
                <c:formatCode>0%</c:formatCode>
                <c:ptCount val="7"/>
                <c:pt idx="0">
                  <c:v>1</c:v>
                </c:pt>
                <c:pt idx="1">
                  <c:v>0.22999999999999998</c:v>
                </c:pt>
                <c:pt idx="2">
                  <c:v>0.22</c:v>
                </c:pt>
                <c:pt idx="3">
                  <c:v>0.06</c:v>
                </c:pt>
                <c:pt idx="4">
                  <c:v>0.78</c:v>
                </c:pt>
                <c:pt idx="5">
                  <c:v>-0.27</c:v>
                </c:pt>
                <c:pt idx="6">
                  <c:v>-0.19000000000000003</c:v>
                </c:pt>
              </c:numCache>
            </c:numRef>
          </c:xVal>
          <c:yVal>
            <c:numRef>
              <c:f>'графіки '!$I$118:$I$124</c:f>
              <c:numCache>
                <c:formatCode>0%</c:formatCode>
                <c:ptCount val="7"/>
                <c:pt idx="0">
                  <c:v>0.67999999999999994</c:v>
                </c:pt>
                <c:pt idx="1">
                  <c:v>0.30999999999999994</c:v>
                </c:pt>
                <c:pt idx="2">
                  <c:v>0.47000000000000008</c:v>
                </c:pt>
                <c:pt idx="3">
                  <c:v>0.55000000000000004</c:v>
                </c:pt>
                <c:pt idx="4">
                  <c:v>0.66</c:v>
                </c:pt>
                <c:pt idx="5">
                  <c:v>0.55000000000000004</c:v>
                </c:pt>
                <c:pt idx="6">
                  <c:v>0.64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347968"/>
        <c:axId val="111370624"/>
      </c:scatterChart>
      <c:valAx>
        <c:axId val="111347968"/>
        <c:scaling>
          <c:orientation val="minMax"/>
          <c:max val="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1370624"/>
        <c:crosses val="autoZero"/>
        <c:crossBetween val="midCat"/>
      </c:valAx>
      <c:valAx>
        <c:axId val="11137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134796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півр. 2019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59121904745102"/>
          <c:y val="1.03479034393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'!$F$36:$F$60</c:f>
              <c:numCache>
                <c:formatCode>#,##0.0_ ;[Red]\-#,##0.0\ </c:formatCode>
                <c:ptCount val="25"/>
                <c:pt idx="0">
                  <c:v>550.25663220000195</c:v>
                </c:pt>
                <c:pt idx="1">
                  <c:v>485.69198720000202</c:v>
                </c:pt>
                <c:pt idx="2">
                  <c:v>2110.00974029995</c:v>
                </c:pt>
                <c:pt idx="3">
                  <c:v>1139.4957766</c:v>
                </c:pt>
                <c:pt idx="4">
                  <c:v>591.82057600000201</c:v>
                </c:pt>
                <c:pt idx="5">
                  <c:v>355.96065110000097</c:v>
                </c:pt>
                <c:pt idx="6">
                  <c:v>1454.5286782999799</c:v>
                </c:pt>
                <c:pt idx="7">
                  <c:v>683.82181190000199</c:v>
                </c:pt>
                <c:pt idx="8">
                  <c:v>1534.39865739998</c:v>
                </c:pt>
                <c:pt idx="9">
                  <c:v>591.16391920000206</c:v>
                </c:pt>
                <c:pt idx="10">
                  <c:v>339.11731720000103</c:v>
                </c:pt>
                <c:pt idx="11">
                  <c:v>1201.7998176999899</c:v>
                </c:pt>
                <c:pt idx="12">
                  <c:v>1796.5792636999599</c:v>
                </c:pt>
                <c:pt idx="13">
                  <c:v>5537.9107113997998</c:v>
                </c:pt>
                <c:pt idx="14">
                  <c:v>1636.97434289997</c:v>
                </c:pt>
                <c:pt idx="15">
                  <c:v>939.56445820000602</c:v>
                </c:pt>
                <c:pt idx="16">
                  <c:v>487.44621210000201</c:v>
                </c:pt>
                <c:pt idx="17">
                  <c:v>630.67318480000301</c:v>
                </c:pt>
                <c:pt idx="18">
                  <c:v>355.87066290000098</c:v>
                </c:pt>
                <c:pt idx="19">
                  <c:v>2226.9214772999499</c:v>
                </c:pt>
                <c:pt idx="20">
                  <c:v>512.97274860000095</c:v>
                </c:pt>
                <c:pt idx="21">
                  <c:v>734.66029410000294</c:v>
                </c:pt>
                <c:pt idx="22">
                  <c:v>751.89173180000398</c:v>
                </c:pt>
                <c:pt idx="23">
                  <c:v>818.69821100000195</c:v>
                </c:pt>
                <c:pt idx="24">
                  <c:v>517.85573550000197</c:v>
                </c:pt>
              </c:numCache>
            </c:numRef>
          </c:xVal>
          <c:yVal>
            <c:numRef>
              <c:f>'графіки '!$G$36:$G$60</c:f>
              <c:numCache>
                <c:formatCode>#,##0.0_ ;[Red]\-#,##0.0\ </c:formatCode>
                <c:ptCount val="25"/>
                <c:pt idx="0">
                  <c:v>9.4</c:v>
                </c:pt>
                <c:pt idx="1">
                  <c:v>9</c:v>
                </c:pt>
                <c:pt idx="2">
                  <c:v>34.4</c:v>
                </c:pt>
                <c:pt idx="3">
                  <c:v>26.3</c:v>
                </c:pt>
                <c:pt idx="4">
                  <c:v>17</c:v>
                </c:pt>
                <c:pt idx="5">
                  <c:v>4.4000000000000004</c:v>
                </c:pt>
                <c:pt idx="6">
                  <c:v>20</c:v>
                </c:pt>
                <c:pt idx="7">
                  <c:v>15.4</c:v>
                </c:pt>
                <c:pt idx="8">
                  <c:v>29</c:v>
                </c:pt>
                <c:pt idx="9">
                  <c:v>7.4</c:v>
                </c:pt>
                <c:pt idx="10">
                  <c:v>17.399999999999999</c:v>
                </c:pt>
                <c:pt idx="11">
                  <c:v>36</c:v>
                </c:pt>
                <c:pt idx="12">
                  <c:v>10</c:v>
                </c:pt>
                <c:pt idx="13">
                  <c:v>73.7</c:v>
                </c:pt>
                <c:pt idx="14">
                  <c:v>28</c:v>
                </c:pt>
                <c:pt idx="15">
                  <c:v>15.4</c:v>
                </c:pt>
                <c:pt idx="16">
                  <c:v>13.2</c:v>
                </c:pt>
                <c:pt idx="17">
                  <c:v>9.1999999999999993</c:v>
                </c:pt>
                <c:pt idx="18">
                  <c:v>13</c:v>
                </c:pt>
                <c:pt idx="19">
                  <c:v>39.799999999999997</c:v>
                </c:pt>
                <c:pt idx="20">
                  <c:v>11.2</c:v>
                </c:pt>
                <c:pt idx="21">
                  <c:v>15</c:v>
                </c:pt>
                <c:pt idx="22">
                  <c:v>10.1</c:v>
                </c:pt>
                <c:pt idx="23">
                  <c:v>14</c:v>
                </c:pt>
                <c:pt idx="24">
                  <c:v>13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483008"/>
        <c:axId val="115484928"/>
      </c:scatterChart>
      <c:valAx>
        <c:axId val="11548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5484928"/>
        <c:crosses val="autoZero"/>
        <c:crossBetween val="midCat"/>
      </c:valAx>
      <c:valAx>
        <c:axId val="11548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54830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4</xdr:row>
      <xdr:rowOff>31750</xdr:rowOff>
    </xdr:from>
    <xdr:to>
      <xdr:col>6</xdr:col>
      <xdr:colOff>529166</xdr:colOff>
      <xdr:row>5</xdr:row>
      <xdr:rowOff>148167</xdr:rowOff>
    </xdr:to>
    <xdr:sp macro="" textlink="">
      <xdr:nvSpPr>
        <xdr:cNvPr id="2" name="Стрелка вниз 1"/>
        <xdr:cNvSpPr/>
      </xdr:nvSpPr>
      <xdr:spPr>
        <a:xfrm>
          <a:off x="6001808" y="102235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8</xdr:col>
      <xdr:colOff>300566</xdr:colOff>
      <xdr:row>4</xdr:row>
      <xdr:rowOff>52917</xdr:rowOff>
    </xdr:from>
    <xdr:to>
      <xdr:col>8</xdr:col>
      <xdr:colOff>533399</xdr:colOff>
      <xdr:row>5</xdr:row>
      <xdr:rowOff>169334</xdr:rowOff>
    </xdr:to>
    <xdr:sp macro="" textlink="">
      <xdr:nvSpPr>
        <xdr:cNvPr id="3" name="Стрелка вниз 2"/>
        <xdr:cNvSpPr/>
      </xdr:nvSpPr>
      <xdr:spPr>
        <a:xfrm>
          <a:off x="7663391" y="1043517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14</xdr:col>
      <xdr:colOff>287867</xdr:colOff>
      <xdr:row>4</xdr:row>
      <xdr:rowOff>41275</xdr:rowOff>
    </xdr:from>
    <xdr:to>
      <xdr:col>14</xdr:col>
      <xdr:colOff>520700</xdr:colOff>
      <xdr:row>5</xdr:row>
      <xdr:rowOff>157692</xdr:rowOff>
    </xdr:to>
    <xdr:sp macro="" textlink="">
      <xdr:nvSpPr>
        <xdr:cNvPr id="4" name="Стрелка вниз 3"/>
        <xdr:cNvSpPr/>
      </xdr:nvSpPr>
      <xdr:spPr>
        <a:xfrm>
          <a:off x="12089342" y="1031875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336550</xdr:colOff>
      <xdr:row>4</xdr:row>
      <xdr:rowOff>50800</xdr:rowOff>
    </xdr:from>
    <xdr:to>
      <xdr:col>11</xdr:col>
      <xdr:colOff>569383</xdr:colOff>
      <xdr:row>5</xdr:row>
      <xdr:rowOff>167217</xdr:rowOff>
    </xdr:to>
    <xdr:sp macro="" textlink="">
      <xdr:nvSpPr>
        <xdr:cNvPr id="5" name="Стрелка вниз 4"/>
        <xdr:cNvSpPr/>
      </xdr:nvSpPr>
      <xdr:spPr>
        <a:xfrm>
          <a:off x="9594850" y="104140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23662</xdr:colOff>
      <xdr:row>7</xdr:row>
      <xdr:rowOff>15875</xdr:rowOff>
    </xdr:from>
    <xdr:to>
      <xdr:col>30</xdr:col>
      <xdr:colOff>317412</xdr:colOff>
      <xdr:row>30</xdr:row>
      <xdr:rowOff>108000</xdr:rowOff>
    </xdr:to>
    <xdr:graphicFrame macro="">
      <xdr:nvGraphicFramePr>
        <xdr:cNvPr id="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21165</xdr:colOff>
      <xdr:row>7</xdr:row>
      <xdr:rowOff>10583</xdr:rowOff>
    </xdr:from>
    <xdr:to>
      <xdr:col>46</xdr:col>
      <xdr:colOff>332415</xdr:colOff>
      <xdr:row>30</xdr:row>
      <xdr:rowOff>102708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47624</xdr:colOff>
      <xdr:row>7</xdr:row>
      <xdr:rowOff>0</xdr:rowOff>
    </xdr:from>
    <xdr:to>
      <xdr:col>62</xdr:col>
      <xdr:colOff>358874</xdr:colOff>
      <xdr:row>30</xdr:row>
      <xdr:rowOff>92125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333374</xdr:colOff>
      <xdr:row>34</xdr:row>
      <xdr:rowOff>0</xdr:rowOff>
    </xdr:from>
    <xdr:to>
      <xdr:col>30</xdr:col>
      <xdr:colOff>293749</xdr:colOff>
      <xdr:row>58</xdr:row>
      <xdr:rowOff>108000</xdr:rowOff>
    </xdr:to>
    <xdr:graphicFrame macro="">
      <xdr:nvGraphicFramePr>
        <xdr:cNvPr id="1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65689</xdr:colOff>
      <xdr:row>34</xdr:row>
      <xdr:rowOff>35035</xdr:rowOff>
    </xdr:from>
    <xdr:to>
      <xdr:col>62</xdr:col>
      <xdr:colOff>376939</xdr:colOff>
      <xdr:row>58</xdr:row>
      <xdr:rowOff>143035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8658</xdr:colOff>
      <xdr:row>61</xdr:row>
      <xdr:rowOff>19606</xdr:rowOff>
    </xdr:from>
    <xdr:to>
      <xdr:col>30</xdr:col>
      <xdr:colOff>302408</xdr:colOff>
      <xdr:row>84</xdr:row>
      <xdr:rowOff>127606</xdr:rowOff>
    </xdr:to>
    <xdr:graphicFrame macro="">
      <xdr:nvGraphicFramePr>
        <xdr:cNvPr id="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10947</xdr:colOff>
      <xdr:row>87</xdr:row>
      <xdr:rowOff>175173</xdr:rowOff>
    </xdr:from>
    <xdr:to>
      <xdr:col>30</xdr:col>
      <xdr:colOff>304697</xdr:colOff>
      <xdr:row>112</xdr:row>
      <xdr:rowOff>92673</xdr:rowOff>
    </xdr:to>
    <xdr:graphicFrame macro="">
      <xdr:nvGraphicFramePr>
        <xdr:cNvPr id="1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333374</xdr:colOff>
      <xdr:row>116</xdr:row>
      <xdr:rowOff>0</xdr:rowOff>
    </xdr:from>
    <xdr:to>
      <xdr:col>30</xdr:col>
      <xdr:colOff>293749</xdr:colOff>
      <xdr:row>138</xdr:row>
      <xdr:rowOff>0</xdr:rowOff>
    </xdr:to>
    <xdr:graphicFrame macro="">
      <xdr:nvGraphicFramePr>
        <xdr:cNvPr id="1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2737</xdr:colOff>
      <xdr:row>34</xdr:row>
      <xdr:rowOff>19161</xdr:rowOff>
    </xdr:from>
    <xdr:to>
      <xdr:col>46</xdr:col>
      <xdr:colOff>313987</xdr:colOff>
      <xdr:row>58</xdr:row>
      <xdr:rowOff>127161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569311</xdr:colOff>
      <xdr:row>61</xdr:row>
      <xdr:rowOff>54741</xdr:rowOff>
    </xdr:from>
    <xdr:to>
      <xdr:col>46</xdr:col>
      <xdr:colOff>277311</xdr:colOff>
      <xdr:row>84</xdr:row>
      <xdr:rowOff>162741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61</xdr:row>
      <xdr:rowOff>40532</xdr:rowOff>
    </xdr:from>
    <xdr:to>
      <xdr:col>62</xdr:col>
      <xdr:colOff>311250</xdr:colOff>
      <xdr:row>84</xdr:row>
      <xdr:rowOff>148532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587375</xdr:colOff>
      <xdr:row>87</xdr:row>
      <xdr:rowOff>174625</xdr:rowOff>
    </xdr:from>
    <xdr:to>
      <xdr:col>46</xdr:col>
      <xdr:colOff>295375</xdr:colOff>
      <xdr:row>112</xdr:row>
      <xdr:rowOff>92125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7430</xdr:colOff>
      <xdr:row>116</xdr:row>
      <xdr:rowOff>15877</xdr:rowOff>
    </xdr:from>
    <xdr:to>
      <xdr:col>46</xdr:col>
      <xdr:colOff>318680</xdr:colOff>
      <xdr:row>138</xdr:row>
      <xdr:rowOff>0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47</xdr:col>
      <xdr:colOff>0</xdr:colOff>
      <xdr:row>87</xdr:row>
      <xdr:rowOff>158750</xdr:rowOff>
    </xdr:from>
    <xdr:to>
      <xdr:col>62</xdr:col>
      <xdr:colOff>311250</xdr:colOff>
      <xdr:row>112</xdr:row>
      <xdr:rowOff>76250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47625</xdr:colOff>
      <xdr:row>116</xdr:row>
      <xdr:rowOff>0</xdr:rowOff>
    </xdr:from>
    <xdr:to>
      <xdr:col>62</xdr:col>
      <xdr:colOff>358875</xdr:colOff>
      <xdr:row>138</xdr:row>
      <xdr:rowOff>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7"/>
  <sheetViews>
    <sheetView tabSelected="1" zoomScale="89" zoomScaleNormal="89" workbookViewId="0">
      <selection activeCell="S41" sqref="S41"/>
    </sheetView>
  </sheetViews>
  <sheetFormatPr defaultRowHeight="14.25" outlineLevelRow="1" outlineLevelCol="1" x14ac:dyDescent="0.25"/>
  <cols>
    <col min="1" max="1" width="1" style="1" customWidth="1"/>
    <col min="2" max="2" width="7.5703125" style="1" customWidth="1"/>
    <col min="3" max="3" width="54.7109375" style="1" bestFit="1" customWidth="1"/>
    <col min="4" max="4" width="10.85546875" style="4" customWidth="1"/>
    <col min="5" max="5" width="14" style="4" customWidth="1"/>
    <col min="6" max="6" width="10.85546875" style="4" customWidth="1"/>
    <col min="7" max="7" width="12.5703125" style="1" customWidth="1"/>
    <col min="8" max="8" width="12.28515625" style="51" customWidth="1"/>
    <col min="9" max="9" width="11.85546875" style="1" customWidth="1"/>
    <col min="10" max="10" width="11.85546875" style="51" customWidth="1"/>
    <col min="11" max="11" width="13.7109375" style="14" customWidth="1"/>
    <col min="12" max="12" width="14.140625" style="14" customWidth="1"/>
    <col min="13" max="13" width="12.28515625" style="14" customWidth="1"/>
    <col min="14" max="14" width="11.7109375" style="14" customWidth="1"/>
    <col min="15" max="15" width="12.5703125" style="1" customWidth="1"/>
    <col min="16" max="16" width="12.28515625" style="1" customWidth="1"/>
    <col min="17" max="17" width="11.85546875" style="1" customWidth="1"/>
    <col min="18" max="18" width="10.85546875" style="1" customWidth="1"/>
    <col min="19" max="19" width="12.5703125" style="1" customWidth="1" outlineLevel="1"/>
    <col min="20" max="20" width="12" style="1" customWidth="1" outlineLevel="1"/>
    <col min="21" max="21" width="10.5703125" style="8" customWidth="1"/>
    <col min="22" max="24" width="5.7109375" style="8" customWidth="1"/>
    <col min="25" max="25" width="2.42578125" style="8" customWidth="1"/>
    <col min="26" max="26" width="37.42578125" style="1" customWidth="1"/>
    <col min="27" max="27" width="14" style="1" customWidth="1"/>
    <col min="28" max="16384" width="9.140625" style="1"/>
  </cols>
  <sheetData>
    <row r="2" spans="1:27" ht="22.5" x14ac:dyDescent="0.25">
      <c r="B2" s="100" t="s">
        <v>37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35"/>
    </row>
    <row r="3" spans="1:27" ht="22.5" x14ac:dyDescent="0.25">
      <c r="B3" s="100" t="s">
        <v>141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35"/>
    </row>
    <row r="4" spans="1:27" ht="18.75" thickBot="1" x14ac:dyDescent="0.3">
      <c r="B4" s="108"/>
      <c r="C4" s="108"/>
      <c r="D4" s="59"/>
      <c r="E4" s="59"/>
      <c r="F4" s="59"/>
      <c r="G4" s="59"/>
      <c r="H4" s="60"/>
      <c r="I4" s="59"/>
      <c r="J4" s="60"/>
      <c r="K4" s="59"/>
      <c r="L4" s="59"/>
      <c r="M4" s="60"/>
      <c r="N4" s="108"/>
      <c r="O4" s="108"/>
      <c r="P4" s="108"/>
      <c r="Q4" s="108"/>
      <c r="R4" s="108"/>
      <c r="U4" s="108"/>
      <c r="V4" s="108"/>
      <c r="W4" s="108"/>
      <c r="X4" s="108"/>
      <c r="Y4" s="108"/>
    </row>
    <row r="5" spans="1:27" ht="22.5" customHeight="1" outlineLevel="1" thickBot="1" x14ac:dyDescent="0.3">
      <c r="B5" s="108"/>
      <c r="C5" s="108"/>
      <c r="D5" s="108"/>
      <c r="E5" s="156"/>
      <c r="F5" s="108"/>
      <c r="G5" s="169"/>
      <c r="H5" s="47"/>
      <c r="I5" s="169"/>
      <c r="J5" s="47"/>
      <c r="K5" s="108"/>
      <c r="L5" s="169"/>
      <c r="M5" s="47"/>
      <c r="N5" s="108"/>
      <c r="O5" s="169"/>
      <c r="P5" s="108"/>
      <c r="Q5" s="108"/>
      <c r="R5" s="108"/>
      <c r="S5" s="65" t="s">
        <v>28</v>
      </c>
      <c r="T5" s="66" t="s">
        <v>30</v>
      </c>
      <c r="U5" s="24"/>
      <c r="V5" s="24"/>
      <c r="W5" s="24"/>
      <c r="X5" s="24"/>
      <c r="Y5" s="108"/>
    </row>
    <row r="6" spans="1:27" ht="22.5" customHeight="1" outlineLevel="1" thickBot="1" x14ac:dyDescent="0.3">
      <c r="G6" s="170"/>
      <c r="H6" s="48"/>
      <c r="I6" s="170"/>
      <c r="J6" s="52"/>
      <c r="L6" s="170"/>
      <c r="M6" s="52"/>
      <c r="O6" s="170"/>
      <c r="P6" s="33"/>
      <c r="Q6" s="33"/>
      <c r="R6" s="33"/>
      <c r="S6" s="64" t="s">
        <v>29</v>
      </c>
      <c r="T6" s="67" t="s">
        <v>31</v>
      </c>
      <c r="U6" s="157">
        <v>21</v>
      </c>
      <c r="V6" s="157">
        <v>11</v>
      </c>
      <c r="W6" s="157">
        <v>22</v>
      </c>
      <c r="X6" s="157">
        <v>12</v>
      </c>
    </row>
    <row r="7" spans="1:27" ht="102" customHeight="1" x14ac:dyDescent="0.25">
      <c r="B7" s="158" t="s">
        <v>2</v>
      </c>
      <c r="C7" s="161" t="s">
        <v>0</v>
      </c>
      <c r="D7" s="121" t="s">
        <v>11</v>
      </c>
      <c r="E7" s="6" t="s">
        <v>12</v>
      </c>
      <c r="F7" s="7" t="s">
        <v>13</v>
      </c>
      <c r="G7" s="15" t="s">
        <v>21</v>
      </c>
      <c r="H7" s="55" t="s">
        <v>27</v>
      </c>
      <c r="I7" s="15" t="s">
        <v>101</v>
      </c>
      <c r="J7" s="55" t="s">
        <v>27</v>
      </c>
      <c r="K7" s="7" t="s">
        <v>143</v>
      </c>
      <c r="L7" s="15" t="s">
        <v>20</v>
      </c>
      <c r="M7" s="55" t="s">
        <v>27</v>
      </c>
      <c r="N7" s="7" t="s">
        <v>32</v>
      </c>
      <c r="O7" s="15" t="s">
        <v>19</v>
      </c>
      <c r="P7" s="55" t="s">
        <v>27</v>
      </c>
      <c r="Q7" s="61" t="s">
        <v>17</v>
      </c>
      <c r="R7" s="61" t="s">
        <v>18</v>
      </c>
      <c r="S7" s="16" t="s">
        <v>4</v>
      </c>
      <c r="T7" s="16" t="s">
        <v>5</v>
      </c>
      <c r="U7" s="164" t="s">
        <v>1</v>
      </c>
      <c r="V7" s="165"/>
      <c r="W7" s="165"/>
      <c r="X7" s="166"/>
      <c r="Y7" s="9"/>
    </row>
    <row r="8" spans="1:27" x14ac:dyDescent="0.25">
      <c r="B8" s="159"/>
      <c r="C8" s="162"/>
      <c r="D8" s="122" t="s">
        <v>10</v>
      </c>
      <c r="E8" s="18" t="s">
        <v>10</v>
      </c>
      <c r="F8" s="32" t="s">
        <v>10</v>
      </c>
      <c r="G8" s="31" t="s">
        <v>14</v>
      </c>
      <c r="H8" s="56" t="s">
        <v>14</v>
      </c>
      <c r="I8" s="27" t="s">
        <v>15</v>
      </c>
      <c r="J8" s="56" t="s">
        <v>14</v>
      </c>
      <c r="K8" s="28" t="s">
        <v>39</v>
      </c>
      <c r="L8" s="29" t="s">
        <v>100</v>
      </c>
      <c r="M8" s="56" t="s">
        <v>14</v>
      </c>
      <c r="N8" s="28" t="s">
        <v>16</v>
      </c>
      <c r="O8" s="27" t="s">
        <v>10</v>
      </c>
      <c r="P8" s="56" t="s">
        <v>14</v>
      </c>
      <c r="Q8" s="62"/>
      <c r="R8" s="62"/>
      <c r="S8" s="30"/>
      <c r="T8" s="30"/>
      <c r="U8" s="20" t="s">
        <v>7</v>
      </c>
      <c r="V8" s="22" t="s">
        <v>6</v>
      </c>
      <c r="W8" s="21" t="s">
        <v>8</v>
      </c>
      <c r="X8" s="26" t="s">
        <v>9</v>
      </c>
      <c r="Y8" s="9"/>
    </row>
    <row r="9" spans="1:27" s="34" customFormat="1" ht="18.75" customHeight="1" thickBot="1" x14ac:dyDescent="0.3">
      <c r="B9" s="160"/>
      <c r="C9" s="163"/>
      <c r="D9" s="167" t="s">
        <v>115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  <c r="Y9" s="33"/>
    </row>
    <row r="10" spans="1:27" ht="30" x14ac:dyDescent="0.25">
      <c r="A10" s="98"/>
      <c r="B10" s="126" t="s">
        <v>38</v>
      </c>
      <c r="C10" s="127" t="s">
        <v>22</v>
      </c>
      <c r="D10" s="123">
        <f>SUM(D12:D35)</f>
        <v>116554.86443999517</v>
      </c>
      <c r="E10" s="70">
        <f>SUM(E12:E35)</f>
        <v>107135.89673999755</v>
      </c>
      <c r="F10" s="71">
        <f>SUM(F12:F35)</f>
        <v>43490.506020000335</v>
      </c>
      <c r="G10" s="11">
        <f>IF(E10&gt;0,ROUND((E10/D10),2),0)</f>
        <v>0.92</v>
      </c>
      <c r="H10" s="49"/>
      <c r="I10" s="12">
        <f>ROUND(F10/E10*182.5,0)</f>
        <v>74</v>
      </c>
      <c r="J10" s="53"/>
      <c r="K10" s="106">
        <f>SUM(K12:K35)</f>
        <v>854248.99999999988</v>
      </c>
      <c r="L10" s="12">
        <f>ROUND(K10/E10,0)</f>
        <v>8</v>
      </c>
      <c r="M10" s="54"/>
      <c r="N10" s="107">
        <f>SUM(N12:N35)</f>
        <v>484.5</v>
      </c>
      <c r="O10" s="68">
        <f>ROUND((E10/N10),0)</f>
        <v>221</v>
      </c>
      <c r="P10" s="54"/>
      <c r="Q10" s="54"/>
      <c r="R10" s="54"/>
      <c r="S10" s="72"/>
      <c r="T10" s="72"/>
      <c r="U10" s="12"/>
      <c r="V10" s="12"/>
      <c r="W10" s="12"/>
      <c r="X10" s="12"/>
    </row>
    <row r="11" spans="1:27" s="42" customFormat="1" ht="18" x14ac:dyDescent="0.25">
      <c r="B11" s="128"/>
      <c r="C11" s="129" t="s">
        <v>26</v>
      </c>
      <c r="D11" s="124"/>
      <c r="E11" s="39"/>
      <c r="F11" s="43"/>
      <c r="G11" s="46">
        <v>1</v>
      </c>
      <c r="H11" s="50"/>
      <c r="I11" s="104">
        <v>88</v>
      </c>
      <c r="J11" s="44"/>
      <c r="K11" s="109"/>
      <c r="L11" s="104">
        <v>14</v>
      </c>
      <c r="M11" s="40"/>
      <c r="N11" s="141"/>
      <c r="O11" s="104">
        <v>183</v>
      </c>
      <c r="P11" s="40"/>
      <c r="Q11" s="46">
        <v>0</v>
      </c>
      <c r="R11" s="46">
        <v>0</v>
      </c>
      <c r="S11" s="38"/>
      <c r="T11" s="38"/>
      <c r="U11" s="45"/>
      <c r="V11" s="45"/>
      <c r="W11" s="45"/>
      <c r="X11" s="45"/>
      <c r="Y11" s="41"/>
    </row>
    <row r="12" spans="1:27" ht="15" customHeight="1" outlineLevel="1" x14ac:dyDescent="0.25">
      <c r="B12" s="130">
        <v>1</v>
      </c>
      <c r="C12" s="131" t="s">
        <v>116</v>
      </c>
      <c r="D12" s="125">
        <v>5667.6723400000101</v>
      </c>
      <c r="E12" s="125">
        <v>5807.2229999999299</v>
      </c>
      <c r="F12" s="125">
        <v>845.36215999999797</v>
      </c>
      <c r="G12" s="10">
        <f t="shared" ref="G12:G19" si="0">IF(E12&gt;0,ROUND((E12/D12),2),0)</f>
        <v>1.02</v>
      </c>
      <c r="H12" s="57">
        <f>G12-$G$11</f>
        <v>2.0000000000000018E-2</v>
      </c>
      <c r="I12" s="3">
        <f>ROUND(F12/E12*182.5/2,0)</f>
        <v>13</v>
      </c>
      <c r="J12" s="57">
        <f>-(ROUND(I12/$I$11-100%,2))</f>
        <v>0.85</v>
      </c>
      <c r="K12" s="79">
        <v>38838.800000000003</v>
      </c>
      <c r="L12" s="103">
        <f>ROUND(K12/E12,1)</f>
        <v>6.7</v>
      </c>
      <c r="M12" s="57">
        <f>-ROUND(L12/$L$11-100%,2)</f>
        <v>0.52</v>
      </c>
      <c r="N12" s="102">
        <v>27.4</v>
      </c>
      <c r="O12" s="58">
        <f>ROUND((E12/N12),0)</f>
        <v>212</v>
      </c>
      <c r="P12" s="57">
        <f>ROUND(O12/$O$11-100%,2)</f>
        <v>0.16</v>
      </c>
      <c r="Q12" s="63">
        <f t="shared" ref="Q12:Q35" si="1">H12+J12</f>
        <v>0.87</v>
      </c>
      <c r="R12" s="63">
        <f>M12+P12</f>
        <v>0.68</v>
      </c>
      <c r="S12" s="25">
        <f>IF(Q12&gt;=$Q$11,1,2)</f>
        <v>1</v>
      </c>
      <c r="T12" s="25">
        <f>IF(R12&gt;=$R$11,10,20)</f>
        <v>10</v>
      </c>
      <c r="U12" s="23">
        <f>IF(S12+T12=21,$U$8,0)</f>
        <v>0</v>
      </c>
      <c r="V12" s="105" t="str">
        <f>IF(S12+T12=11,$V$8,0)</f>
        <v>АА</v>
      </c>
      <c r="W12" s="23">
        <f>IF(S12+T12=22,$W$8,0)</f>
        <v>0</v>
      </c>
      <c r="X12" s="17">
        <f>IF(S12+T12=12,$X$8,0)</f>
        <v>0</v>
      </c>
      <c r="Z12" s="119"/>
      <c r="AA12" s="119"/>
    </row>
    <row r="13" spans="1:27" ht="15" customHeight="1" outlineLevel="1" x14ac:dyDescent="0.25">
      <c r="B13" s="130">
        <v>2</v>
      </c>
      <c r="C13" s="131" t="s">
        <v>117</v>
      </c>
      <c r="D13" s="125">
        <v>2282.4991800000398</v>
      </c>
      <c r="E13" s="5">
        <v>2257.4093500000499</v>
      </c>
      <c r="F13" s="13">
        <v>625.04969999999901</v>
      </c>
      <c r="G13" s="10">
        <f t="shared" si="0"/>
        <v>0.99</v>
      </c>
      <c r="H13" s="57">
        <f t="shared" ref="H13:H34" si="2">G13-$G$11</f>
        <v>-1.0000000000000009E-2</v>
      </c>
      <c r="I13" s="3">
        <f t="shared" ref="I13:I34" si="3">ROUND(F13/E13*182.5/2,0)</f>
        <v>25</v>
      </c>
      <c r="J13" s="57">
        <f t="shared" ref="J13:J34" si="4">-(ROUND(I13/$I$11-100%,2))</f>
        <v>0.72</v>
      </c>
      <c r="K13" s="79">
        <v>26214.7</v>
      </c>
      <c r="L13" s="103">
        <f>ROUND(K13/E13,1)</f>
        <v>11.6</v>
      </c>
      <c r="M13" s="57">
        <f t="shared" ref="M13:M34" si="5">-ROUND(L13/$L$11-100%,2)</f>
        <v>0.17</v>
      </c>
      <c r="N13" s="102">
        <v>13.7</v>
      </c>
      <c r="O13" s="58">
        <f t="shared" ref="O13:O19" si="6">ROUND((E13/N13),0)</f>
        <v>165</v>
      </c>
      <c r="P13" s="57">
        <f t="shared" ref="P13:P34" si="7">ROUND(O13/$O$11-100%,2)</f>
        <v>-0.1</v>
      </c>
      <c r="Q13" s="63">
        <f t="shared" si="1"/>
        <v>0.71</v>
      </c>
      <c r="R13" s="63">
        <f t="shared" ref="R13:R30" si="8">M13+P13</f>
        <v>7.0000000000000007E-2</v>
      </c>
      <c r="S13" s="25">
        <f t="shared" ref="S13:S34" si="9">IF(Q13&gt;=$Q$11,1,2)</f>
        <v>1</v>
      </c>
      <c r="T13" s="25">
        <f t="shared" ref="T13:T34" si="10">IF(R13&gt;=$R$11,10,20)</f>
        <v>10</v>
      </c>
      <c r="U13" s="23">
        <f t="shared" ref="U13:U35" si="11">IF(S13+T13=21,$U$8,0)</f>
        <v>0</v>
      </c>
      <c r="V13" s="19" t="str">
        <f t="shared" ref="V13:V35" si="12">IF(S13+T13=11,$V$8,0)</f>
        <v>АА</v>
      </c>
      <c r="W13" s="23">
        <f t="shared" ref="W13:W35" si="13">IF(S13+T13=22,$W$8,0)</f>
        <v>0</v>
      </c>
      <c r="X13" s="17">
        <f t="shared" ref="X13:X35" si="14">IF(S13+T13=12,$X$8,0)</f>
        <v>0</v>
      </c>
      <c r="Z13" s="119"/>
      <c r="AA13" s="119"/>
    </row>
    <row r="14" spans="1:27" ht="15" customHeight="1" outlineLevel="1" x14ac:dyDescent="0.25">
      <c r="B14" s="130">
        <v>3</v>
      </c>
      <c r="C14" s="131" t="s">
        <v>118</v>
      </c>
      <c r="D14" s="125">
        <v>13224.205449999999</v>
      </c>
      <c r="E14" s="5">
        <v>13504.236769999899</v>
      </c>
      <c r="F14" s="13">
        <v>5774.9485000001296</v>
      </c>
      <c r="G14" s="10">
        <f t="shared" si="0"/>
        <v>1.02</v>
      </c>
      <c r="H14" s="57">
        <f t="shared" si="2"/>
        <v>2.0000000000000018E-2</v>
      </c>
      <c r="I14" s="3">
        <f t="shared" si="3"/>
        <v>39</v>
      </c>
      <c r="J14" s="57">
        <f>-(ROUND(I14/$I$11-100%,2))</f>
        <v>0.56000000000000005</v>
      </c>
      <c r="K14" s="79">
        <v>53957.2</v>
      </c>
      <c r="L14" s="103">
        <f t="shared" ref="L14:L19" si="15">ROUND(K14/E14,1)</f>
        <v>4</v>
      </c>
      <c r="M14" s="57">
        <f>-ROUND(L14/$L$11-100%,2)</f>
        <v>0.71</v>
      </c>
      <c r="N14" s="102">
        <v>25</v>
      </c>
      <c r="O14" s="58">
        <f t="shared" si="6"/>
        <v>540</v>
      </c>
      <c r="P14" s="57">
        <f t="shared" si="7"/>
        <v>1.95</v>
      </c>
      <c r="Q14" s="63">
        <f t="shared" si="1"/>
        <v>0.58000000000000007</v>
      </c>
      <c r="R14" s="63">
        <f t="shared" si="8"/>
        <v>2.66</v>
      </c>
      <c r="S14" s="25">
        <f t="shared" si="9"/>
        <v>1</v>
      </c>
      <c r="T14" s="25">
        <f t="shared" si="10"/>
        <v>10</v>
      </c>
      <c r="U14" s="23">
        <f t="shared" si="11"/>
        <v>0</v>
      </c>
      <c r="V14" s="19" t="str">
        <f t="shared" si="12"/>
        <v>АА</v>
      </c>
      <c r="W14" s="23">
        <f t="shared" si="13"/>
        <v>0</v>
      </c>
      <c r="X14" s="17">
        <f t="shared" si="14"/>
        <v>0</v>
      </c>
      <c r="Z14" s="119"/>
      <c r="AA14" s="119"/>
    </row>
    <row r="15" spans="1:27" ht="15" customHeight="1" outlineLevel="1" x14ac:dyDescent="0.25">
      <c r="B15" s="130">
        <v>4</v>
      </c>
      <c r="C15" s="131" t="s">
        <v>119</v>
      </c>
      <c r="D15" s="125">
        <v>5519.0626199995604</v>
      </c>
      <c r="E15" s="5">
        <v>5816.8812399997896</v>
      </c>
      <c r="F15" s="13">
        <v>1423.3630000000001</v>
      </c>
      <c r="G15" s="10">
        <f t="shared" si="0"/>
        <v>1.05</v>
      </c>
      <c r="H15" s="57">
        <f t="shared" si="2"/>
        <v>5.0000000000000044E-2</v>
      </c>
      <c r="I15" s="3">
        <f t="shared" si="3"/>
        <v>22</v>
      </c>
      <c r="J15" s="57">
        <f t="shared" si="4"/>
        <v>0.75</v>
      </c>
      <c r="K15" s="79">
        <v>67257.7</v>
      </c>
      <c r="L15" s="103">
        <f t="shared" si="15"/>
        <v>11.6</v>
      </c>
      <c r="M15" s="57">
        <f t="shared" si="5"/>
        <v>0.17</v>
      </c>
      <c r="N15" s="102">
        <v>45.7</v>
      </c>
      <c r="O15" s="58">
        <f t="shared" si="6"/>
        <v>127</v>
      </c>
      <c r="P15" s="57">
        <f>ROUND(O15/$O$11-100%,2)</f>
        <v>-0.31</v>
      </c>
      <c r="Q15" s="63">
        <f t="shared" si="1"/>
        <v>0.8</v>
      </c>
      <c r="R15" s="63">
        <f t="shared" si="8"/>
        <v>-0.13999999999999999</v>
      </c>
      <c r="S15" s="25">
        <f t="shared" si="9"/>
        <v>1</v>
      </c>
      <c r="T15" s="25">
        <f t="shared" si="10"/>
        <v>20</v>
      </c>
      <c r="U15" s="23" t="str">
        <f t="shared" si="11"/>
        <v>АВ</v>
      </c>
      <c r="V15" s="19">
        <f t="shared" si="12"/>
        <v>0</v>
      </c>
      <c r="W15" s="23">
        <f t="shared" si="13"/>
        <v>0</v>
      </c>
      <c r="X15" s="17">
        <f t="shared" si="14"/>
        <v>0</v>
      </c>
      <c r="Z15" s="119"/>
      <c r="AA15" s="119"/>
    </row>
    <row r="16" spans="1:27" ht="15" customHeight="1" outlineLevel="1" x14ac:dyDescent="0.25">
      <c r="B16" s="130">
        <v>5</v>
      </c>
      <c r="C16" s="131" t="s">
        <v>120</v>
      </c>
      <c r="D16" s="125">
        <v>4289.14893999996</v>
      </c>
      <c r="E16" s="5">
        <v>4064.8076999999498</v>
      </c>
      <c r="F16" s="13">
        <v>1218.8642600000401</v>
      </c>
      <c r="G16" s="10">
        <f t="shared" si="0"/>
        <v>0.95</v>
      </c>
      <c r="H16" s="57">
        <f t="shared" si="2"/>
        <v>-5.0000000000000044E-2</v>
      </c>
      <c r="I16" s="3">
        <f t="shared" si="3"/>
        <v>27</v>
      </c>
      <c r="J16" s="57">
        <f t="shared" si="4"/>
        <v>0.69</v>
      </c>
      <c r="K16" s="79">
        <v>33608.9</v>
      </c>
      <c r="L16" s="103">
        <f t="shared" si="15"/>
        <v>8.3000000000000007</v>
      </c>
      <c r="M16" s="57">
        <f t="shared" si="5"/>
        <v>0.41</v>
      </c>
      <c r="N16" s="102">
        <v>18</v>
      </c>
      <c r="O16" s="58">
        <f t="shared" si="6"/>
        <v>226</v>
      </c>
      <c r="P16" s="57">
        <f t="shared" si="7"/>
        <v>0.23</v>
      </c>
      <c r="Q16" s="63">
        <f t="shared" si="1"/>
        <v>0.6399999999999999</v>
      </c>
      <c r="R16" s="63">
        <f t="shared" si="8"/>
        <v>0.64</v>
      </c>
      <c r="S16" s="25">
        <f t="shared" si="9"/>
        <v>1</v>
      </c>
      <c r="T16" s="25">
        <f t="shared" si="10"/>
        <v>10</v>
      </c>
      <c r="U16" s="23">
        <f t="shared" si="11"/>
        <v>0</v>
      </c>
      <c r="V16" s="19" t="str">
        <f t="shared" si="12"/>
        <v>АА</v>
      </c>
      <c r="W16" s="23">
        <f t="shared" si="13"/>
        <v>0</v>
      </c>
      <c r="X16" s="17">
        <f t="shared" si="14"/>
        <v>0</v>
      </c>
      <c r="Z16" s="119"/>
      <c r="AA16" s="119"/>
    </row>
    <row r="17" spans="2:27" ht="15" customHeight="1" outlineLevel="1" x14ac:dyDescent="0.25">
      <c r="B17" s="130">
        <v>6</v>
      </c>
      <c r="C17" s="131" t="s">
        <v>121</v>
      </c>
      <c r="D17" s="125">
        <v>2826.3796500000499</v>
      </c>
      <c r="E17" s="5">
        <v>2611.6002800000501</v>
      </c>
      <c r="F17" s="13">
        <v>2654.7735500000099</v>
      </c>
      <c r="G17" s="10">
        <f t="shared" si="0"/>
        <v>0.92</v>
      </c>
      <c r="H17" s="57">
        <f t="shared" si="2"/>
        <v>-7.999999999999996E-2</v>
      </c>
      <c r="I17" s="3">
        <f t="shared" si="3"/>
        <v>93</v>
      </c>
      <c r="J17" s="57">
        <f t="shared" si="4"/>
        <v>-0.06</v>
      </c>
      <c r="K17" s="79">
        <v>21557.5</v>
      </c>
      <c r="L17" s="103">
        <f t="shared" si="15"/>
        <v>8.3000000000000007</v>
      </c>
      <c r="M17" s="57">
        <f t="shared" si="5"/>
        <v>0.41</v>
      </c>
      <c r="N17" s="102">
        <v>11.1</v>
      </c>
      <c r="O17" s="58">
        <f t="shared" si="6"/>
        <v>235</v>
      </c>
      <c r="P17" s="57">
        <f t="shared" si="7"/>
        <v>0.28000000000000003</v>
      </c>
      <c r="Q17" s="63">
        <f t="shared" si="1"/>
        <v>-0.13999999999999996</v>
      </c>
      <c r="R17" s="63">
        <f t="shared" si="8"/>
        <v>0.69</v>
      </c>
      <c r="S17" s="25">
        <f t="shared" si="9"/>
        <v>2</v>
      </c>
      <c r="T17" s="25">
        <f t="shared" si="10"/>
        <v>10</v>
      </c>
      <c r="U17" s="23">
        <f t="shared" si="11"/>
        <v>0</v>
      </c>
      <c r="V17" s="19">
        <f t="shared" si="12"/>
        <v>0</v>
      </c>
      <c r="W17" s="23">
        <f t="shared" si="13"/>
        <v>0</v>
      </c>
      <c r="X17" s="17" t="str">
        <f t="shared" si="14"/>
        <v>ВА</v>
      </c>
      <c r="Y17" s="1"/>
      <c r="Z17" s="119"/>
      <c r="AA17" s="119"/>
    </row>
    <row r="18" spans="2:27" ht="15" customHeight="1" outlineLevel="1" x14ac:dyDescent="0.25">
      <c r="B18" s="130">
        <v>7</v>
      </c>
      <c r="C18" s="131" t="s">
        <v>122</v>
      </c>
      <c r="D18" s="125">
        <v>6257.7249999994701</v>
      </c>
      <c r="E18" s="5">
        <v>7030.0698399998601</v>
      </c>
      <c r="F18" s="13">
        <v>2374.1115400000099</v>
      </c>
      <c r="G18" s="10">
        <f t="shared" si="0"/>
        <v>1.1200000000000001</v>
      </c>
      <c r="H18" s="57">
        <f t="shared" si="2"/>
        <v>0.12000000000000011</v>
      </c>
      <c r="I18" s="3">
        <f t="shared" si="3"/>
        <v>31</v>
      </c>
      <c r="J18" s="57">
        <f t="shared" si="4"/>
        <v>0.65</v>
      </c>
      <c r="K18" s="79">
        <v>36131.599999999999</v>
      </c>
      <c r="L18" s="103">
        <f t="shared" si="15"/>
        <v>5.0999999999999996</v>
      </c>
      <c r="M18" s="57">
        <f t="shared" si="5"/>
        <v>0.64</v>
      </c>
      <c r="N18" s="102">
        <v>16.399999999999999</v>
      </c>
      <c r="O18" s="58">
        <f t="shared" si="6"/>
        <v>429</v>
      </c>
      <c r="P18" s="57">
        <f t="shared" si="7"/>
        <v>1.34</v>
      </c>
      <c r="Q18" s="63">
        <f t="shared" si="1"/>
        <v>0.77000000000000013</v>
      </c>
      <c r="R18" s="63">
        <f t="shared" si="8"/>
        <v>1.98</v>
      </c>
      <c r="S18" s="25">
        <f t="shared" si="9"/>
        <v>1</v>
      </c>
      <c r="T18" s="25">
        <f t="shared" si="10"/>
        <v>10</v>
      </c>
      <c r="U18" s="23">
        <f t="shared" si="11"/>
        <v>0</v>
      </c>
      <c r="V18" s="19" t="str">
        <f t="shared" si="12"/>
        <v>АА</v>
      </c>
      <c r="W18" s="23">
        <f t="shared" si="13"/>
        <v>0</v>
      </c>
      <c r="X18" s="17">
        <f t="shared" si="14"/>
        <v>0</v>
      </c>
      <c r="Y18" s="1"/>
      <c r="Z18" s="119"/>
      <c r="AA18" s="119"/>
    </row>
    <row r="19" spans="2:27" ht="15" customHeight="1" outlineLevel="1" x14ac:dyDescent="0.25">
      <c r="B19" s="130">
        <v>8</v>
      </c>
      <c r="C19" s="131" t="s">
        <v>123</v>
      </c>
      <c r="D19" s="125">
        <v>2630.3686800000301</v>
      </c>
      <c r="E19" s="5">
        <v>2606.5330000000399</v>
      </c>
      <c r="F19" s="13">
        <v>492.63583999999997</v>
      </c>
      <c r="G19" s="10">
        <f t="shared" si="0"/>
        <v>0.99</v>
      </c>
      <c r="H19" s="57">
        <f t="shared" si="2"/>
        <v>-1.0000000000000009E-2</v>
      </c>
      <c r="I19" s="3">
        <f t="shared" si="3"/>
        <v>17</v>
      </c>
      <c r="J19" s="57">
        <f t="shared" si="4"/>
        <v>0.81</v>
      </c>
      <c r="K19" s="79">
        <v>29014.5</v>
      </c>
      <c r="L19" s="103">
        <f t="shared" si="15"/>
        <v>11.1</v>
      </c>
      <c r="M19" s="57">
        <f t="shared" si="5"/>
        <v>0.21</v>
      </c>
      <c r="N19" s="102">
        <v>16.5</v>
      </c>
      <c r="O19" s="58">
        <f t="shared" si="6"/>
        <v>158</v>
      </c>
      <c r="P19" s="57">
        <f t="shared" si="7"/>
        <v>-0.14000000000000001</v>
      </c>
      <c r="Q19" s="63">
        <f t="shared" si="1"/>
        <v>0.8</v>
      </c>
      <c r="R19" s="63">
        <f t="shared" si="8"/>
        <v>6.9999999999999979E-2</v>
      </c>
      <c r="S19" s="25">
        <f t="shared" si="9"/>
        <v>1</v>
      </c>
      <c r="T19" s="25">
        <f t="shared" si="10"/>
        <v>10</v>
      </c>
      <c r="U19" s="23">
        <f t="shared" si="11"/>
        <v>0</v>
      </c>
      <c r="V19" s="19" t="str">
        <f t="shared" si="12"/>
        <v>АА</v>
      </c>
      <c r="W19" s="23">
        <f t="shared" si="13"/>
        <v>0</v>
      </c>
      <c r="X19" s="17">
        <f t="shared" si="14"/>
        <v>0</v>
      </c>
      <c r="Y19" s="1"/>
      <c r="Z19" s="119"/>
      <c r="AA19" s="119"/>
    </row>
    <row r="20" spans="2:27" ht="15" customHeight="1" outlineLevel="1" x14ac:dyDescent="0.25">
      <c r="B20" s="130">
        <v>9</v>
      </c>
      <c r="C20" s="131" t="s">
        <v>124</v>
      </c>
      <c r="D20" s="125">
        <v>4118.9635200000603</v>
      </c>
      <c r="E20" s="5">
        <v>4316.0670800000898</v>
      </c>
      <c r="F20" s="13">
        <v>811.43609000000004</v>
      </c>
      <c r="G20" s="10">
        <f t="shared" ref="G20" si="16">IF(E20&gt;0,ROUND((E20/D20),2),0)</f>
        <v>1.05</v>
      </c>
      <c r="H20" s="57">
        <f t="shared" si="2"/>
        <v>5.0000000000000044E-2</v>
      </c>
      <c r="I20" s="3">
        <f t="shared" si="3"/>
        <v>17</v>
      </c>
      <c r="J20" s="57">
        <f t="shared" si="4"/>
        <v>0.81</v>
      </c>
      <c r="K20" s="79">
        <v>33132.699999999997</v>
      </c>
      <c r="L20" s="103">
        <f t="shared" ref="L20" si="17">ROUND(K20/E20,1)</f>
        <v>7.7</v>
      </c>
      <c r="M20" s="57">
        <f t="shared" si="5"/>
        <v>0.45</v>
      </c>
      <c r="N20" s="102">
        <v>22</v>
      </c>
      <c r="O20" s="58">
        <f t="shared" ref="O20" si="18">ROUND((E20/N20),0)</f>
        <v>196</v>
      </c>
      <c r="P20" s="57">
        <f t="shared" si="7"/>
        <v>7.0000000000000007E-2</v>
      </c>
      <c r="Q20" s="63">
        <f t="shared" si="1"/>
        <v>0.8600000000000001</v>
      </c>
      <c r="R20" s="63">
        <f t="shared" si="8"/>
        <v>0.52</v>
      </c>
      <c r="S20" s="25">
        <f t="shared" si="9"/>
        <v>1</v>
      </c>
      <c r="T20" s="25">
        <f t="shared" si="10"/>
        <v>10</v>
      </c>
      <c r="U20" s="23">
        <f t="shared" si="11"/>
        <v>0</v>
      </c>
      <c r="V20" s="19" t="str">
        <f t="shared" si="12"/>
        <v>АА</v>
      </c>
      <c r="W20" s="23">
        <f t="shared" si="13"/>
        <v>0</v>
      </c>
      <c r="X20" s="17">
        <f t="shared" si="14"/>
        <v>0</v>
      </c>
      <c r="Y20" s="1"/>
      <c r="Z20" s="119"/>
      <c r="AA20" s="119"/>
    </row>
    <row r="21" spans="2:27" ht="15" customHeight="1" outlineLevel="1" x14ac:dyDescent="0.25">
      <c r="B21" s="130">
        <v>10</v>
      </c>
      <c r="C21" s="131" t="s">
        <v>125</v>
      </c>
      <c r="D21" s="125">
        <v>1833.9964600000201</v>
      </c>
      <c r="E21" s="5">
        <v>1747.8643200000199</v>
      </c>
      <c r="F21" s="13">
        <v>622.03297999999904</v>
      </c>
      <c r="G21" s="10">
        <f t="shared" ref="G21:G34" si="19">IF(E21&gt;0,ROUND((E21/D21),2),0)</f>
        <v>0.95</v>
      </c>
      <c r="H21" s="57">
        <f t="shared" si="2"/>
        <v>-5.0000000000000044E-2</v>
      </c>
      <c r="I21" s="3">
        <f t="shared" si="3"/>
        <v>32</v>
      </c>
      <c r="J21" s="57">
        <f t="shared" si="4"/>
        <v>0.64</v>
      </c>
      <c r="K21" s="79">
        <v>28849.200000000001</v>
      </c>
      <c r="L21" s="103">
        <f t="shared" ref="L21:L34" si="20">ROUND(K21/E21,1)</f>
        <v>16.5</v>
      </c>
      <c r="M21" s="57">
        <f t="shared" si="5"/>
        <v>-0.18</v>
      </c>
      <c r="N21" s="102">
        <v>17.8</v>
      </c>
      <c r="O21" s="58">
        <f t="shared" ref="O21:O34" si="21">ROUND((E21/N21),0)</f>
        <v>98</v>
      </c>
      <c r="P21" s="57">
        <f t="shared" si="7"/>
        <v>-0.46</v>
      </c>
      <c r="Q21" s="63">
        <f t="shared" si="1"/>
        <v>0.59</v>
      </c>
      <c r="R21" s="63">
        <f t="shared" si="8"/>
        <v>-0.64</v>
      </c>
      <c r="S21" s="25">
        <f t="shared" si="9"/>
        <v>1</v>
      </c>
      <c r="T21" s="25">
        <f t="shared" si="10"/>
        <v>20</v>
      </c>
      <c r="U21" s="23" t="str">
        <f t="shared" si="11"/>
        <v>АВ</v>
      </c>
      <c r="V21" s="19">
        <f t="shared" si="12"/>
        <v>0</v>
      </c>
      <c r="W21" s="23">
        <f t="shared" si="13"/>
        <v>0</v>
      </c>
      <c r="X21" s="17">
        <f t="shared" si="14"/>
        <v>0</v>
      </c>
      <c r="Y21" s="1"/>
      <c r="Z21" s="119"/>
      <c r="AA21" s="119"/>
    </row>
    <row r="22" spans="2:27" ht="15" customHeight="1" outlineLevel="1" x14ac:dyDescent="0.25">
      <c r="B22" s="130">
        <v>11</v>
      </c>
      <c r="C22" s="131" t="s">
        <v>126</v>
      </c>
      <c r="D22" s="125">
        <v>6990.7210199996398</v>
      </c>
      <c r="E22" s="5">
        <v>6546.6328000001504</v>
      </c>
      <c r="F22" s="13">
        <v>4391.9230800000396</v>
      </c>
      <c r="G22" s="10">
        <f t="shared" si="19"/>
        <v>0.94</v>
      </c>
      <c r="H22" s="57">
        <f t="shared" si="2"/>
        <v>-6.0000000000000053E-2</v>
      </c>
      <c r="I22" s="3">
        <f t="shared" si="3"/>
        <v>61</v>
      </c>
      <c r="J22" s="57">
        <f t="shared" si="4"/>
        <v>0.31</v>
      </c>
      <c r="K22" s="79">
        <v>48319.7</v>
      </c>
      <c r="L22" s="103">
        <f t="shared" si="20"/>
        <v>7.4</v>
      </c>
      <c r="M22" s="57">
        <f t="shared" si="5"/>
        <v>0.47</v>
      </c>
      <c r="N22" s="102">
        <v>26.1</v>
      </c>
      <c r="O22" s="58">
        <f t="shared" si="21"/>
        <v>251</v>
      </c>
      <c r="P22" s="57">
        <f t="shared" si="7"/>
        <v>0.37</v>
      </c>
      <c r="Q22" s="63">
        <f t="shared" si="1"/>
        <v>0.24999999999999994</v>
      </c>
      <c r="R22" s="63">
        <f t="shared" si="8"/>
        <v>0.84</v>
      </c>
      <c r="S22" s="25">
        <f t="shared" si="9"/>
        <v>1</v>
      </c>
      <c r="T22" s="25">
        <f t="shared" si="10"/>
        <v>10</v>
      </c>
      <c r="U22" s="23">
        <f t="shared" si="11"/>
        <v>0</v>
      </c>
      <c r="V22" s="19" t="str">
        <f t="shared" si="12"/>
        <v>АА</v>
      </c>
      <c r="W22" s="23">
        <f t="shared" si="13"/>
        <v>0</v>
      </c>
      <c r="X22" s="17">
        <f t="shared" si="14"/>
        <v>0</v>
      </c>
      <c r="Y22" s="1"/>
      <c r="Z22" s="119"/>
      <c r="AA22" s="119"/>
    </row>
    <row r="23" spans="2:27" ht="15" customHeight="1" outlineLevel="1" x14ac:dyDescent="0.25">
      <c r="B23" s="130">
        <v>12</v>
      </c>
      <c r="C23" s="131" t="s">
        <v>127</v>
      </c>
      <c r="D23" s="125">
        <v>4196.4519400000199</v>
      </c>
      <c r="E23" s="5">
        <v>4253.5292200000604</v>
      </c>
      <c r="F23" s="13">
        <v>851.26900000000001</v>
      </c>
      <c r="G23" s="10">
        <f t="shared" si="19"/>
        <v>1.01</v>
      </c>
      <c r="H23" s="57">
        <f t="shared" si="2"/>
        <v>1.0000000000000009E-2</v>
      </c>
      <c r="I23" s="3">
        <f t="shared" si="3"/>
        <v>18</v>
      </c>
      <c r="J23" s="57">
        <f t="shared" si="4"/>
        <v>0.8</v>
      </c>
      <c r="K23" s="79">
        <v>38064.800000000003</v>
      </c>
      <c r="L23" s="103">
        <f t="shared" si="20"/>
        <v>8.9</v>
      </c>
      <c r="M23" s="57">
        <f t="shared" si="5"/>
        <v>0.36</v>
      </c>
      <c r="N23" s="102">
        <v>24</v>
      </c>
      <c r="O23" s="58">
        <f t="shared" si="21"/>
        <v>177</v>
      </c>
      <c r="P23" s="57">
        <f t="shared" si="7"/>
        <v>-0.03</v>
      </c>
      <c r="Q23" s="63">
        <f t="shared" si="1"/>
        <v>0.81</v>
      </c>
      <c r="R23" s="63">
        <f t="shared" si="8"/>
        <v>0.32999999999999996</v>
      </c>
      <c r="S23" s="25">
        <f t="shared" si="9"/>
        <v>1</v>
      </c>
      <c r="T23" s="25">
        <f t="shared" si="10"/>
        <v>10</v>
      </c>
      <c r="U23" s="23">
        <f t="shared" si="11"/>
        <v>0</v>
      </c>
      <c r="V23" s="19" t="str">
        <f t="shared" si="12"/>
        <v>АА</v>
      </c>
      <c r="W23" s="23">
        <f t="shared" si="13"/>
        <v>0</v>
      </c>
      <c r="X23" s="17">
        <f t="shared" si="14"/>
        <v>0</v>
      </c>
      <c r="Y23" s="1"/>
      <c r="Z23" s="119"/>
      <c r="AA23" s="119"/>
    </row>
    <row r="24" spans="2:27" ht="15" customHeight="1" outlineLevel="1" x14ac:dyDescent="0.25">
      <c r="B24" s="130">
        <v>13</v>
      </c>
      <c r="C24" s="131" t="s">
        <v>128</v>
      </c>
      <c r="D24" s="125">
        <v>14049.7027199982</v>
      </c>
      <c r="E24" s="5">
        <v>6321.5973599987001</v>
      </c>
      <c r="F24" s="13">
        <v>7728.1053600000896</v>
      </c>
      <c r="G24" s="10">
        <f t="shared" si="19"/>
        <v>0.45</v>
      </c>
      <c r="H24" s="57">
        <f t="shared" si="2"/>
        <v>-0.55000000000000004</v>
      </c>
      <c r="I24" s="3">
        <f t="shared" si="3"/>
        <v>112</v>
      </c>
      <c r="J24" s="57">
        <f t="shared" si="4"/>
        <v>-0.27</v>
      </c>
      <c r="K24" s="79">
        <v>50755.5</v>
      </c>
      <c r="L24" s="103">
        <f t="shared" si="20"/>
        <v>8</v>
      </c>
      <c r="M24" s="57">
        <f t="shared" si="5"/>
        <v>0.43</v>
      </c>
      <c r="N24" s="102">
        <v>24</v>
      </c>
      <c r="O24" s="58">
        <f t="shared" si="21"/>
        <v>263</v>
      </c>
      <c r="P24" s="57">
        <f t="shared" si="7"/>
        <v>0.44</v>
      </c>
      <c r="Q24" s="63">
        <f t="shared" si="1"/>
        <v>-0.82000000000000006</v>
      </c>
      <c r="R24" s="63">
        <f t="shared" si="8"/>
        <v>0.87</v>
      </c>
      <c r="S24" s="25">
        <f t="shared" si="9"/>
        <v>2</v>
      </c>
      <c r="T24" s="25">
        <f t="shared" si="10"/>
        <v>10</v>
      </c>
      <c r="U24" s="23">
        <f t="shared" si="11"/>
        <v>0</v>
      </c>
      <c r="V24" s="19">
        <f t="shared" si="12"/>
        <v>0</v>
      </c>
      <c r="W24" s="23">
        <f t="shared" si="13"/>
        <v>0</v>
      </c>
      <c r="X24" s="17" t="str">
        <f t="shared" si="14"/>
        <v>ВА</v>
      </c>
      <c r="Y24" s="1"/>
      <c r="Z24" s="119"/>
      <c r="AA24" s="119"/>
    </row>
    <row r="25" spans="2:27" ht="15" customHeight="1" outlineLevel="1" x14ac:dyDescent="0.25">
      <c r="B25" s="130">
        <v>14</v>
      </c>
      <c r="C25" s="131" t="s">
        <v>129</v>
      </c>
      <c r="D25" s="125">
        <v>5017.6785799997997</v>
      </c>
      <c r="E25" s="5">
        <v>4773.8846499999499</v>
      </c>
      <c r="F25" s="13">
        <v>1856.1371899999999</v>
      </c>
      <c r="G25" s="10">
        <f t="shared" si="19"/>
        <v>0.95</v>
      </c>
      <c r="H25" s="57">
        <f t="shared" si="2"/>
        <v>-5.0000000000000044E-2</v>
      </c>
      <c r="I25" s="3">
        <f t="shared" si="3"/>
        <v>35</v>
      </c>
      <c r="J25" s="57">
        <f t="shared" si="4"/>
        <v>0.6</v>
      </c>
      <c r="K25" s="79">
        <v>44296.9</v>
      </c>
      <c r="L25" s="103">
        <f t="shared" si="20"/>
        <v>9.3000000000000007</v>
      </c>
      <c r="M25" s="57">
        <f t="shared" si="5"/>
        <v>0.34</v>
      </c>
      <c r="N25" s="102">
        <v>28.4</v>
      </c>
      <c r="O25" s="58">
        <f t="shared" si="21"/>
        <v>168</v>
      </c>
      <c r="P25" s="57">
        <f t="shared" si="7"/>
        <v>-0.08</v>
      </c>
      <c r="Q25" s="63">
        <f t="shared" si="1"/>
        <v>0.54999999999999993</v>
      </c>
      <c r="R25" s="63">
        <f t="shared" si="8"/>
        <v>0.26</v>
      </c>
      <c r="S25" s="25">
        <f t="shared" si="9"/>
        <v>1</v>
      </c>
      <c r="T25" s="25">
        <f t="shared" si="10"/>
        <v>10</v>
      </c>
      <c r="U25" s="23">
        <f t="shared" si="11"/>
        <v>0</v>
      </c>
      <c r="V25" s="19" t="str">
        <f t="shared" si="12"/>
        <v>АА</v>
      </c>
      <c r="W25" s="23">
        <f t="shared" si="13"/>
        <v>0</v>
      </c>
      <c r="X25" s="17">
        <f t="shared" si="14"/>
        <v>0</v>
      </c>
      <c r="Y25" s="1"/>
      <c r="Z25" s="119"/>
      <c r="AA25" s="119"/>
    </row>
    <row r="26" spans="2:27" ht="15" customHeight="1" outlineLevel="1" x14ac:dyDescent="0.25">
      <c r="B26" s="130">
        <v>15</v>
      </c>
      <c r="C26" s="131" t="s">
        <v>130</v>
      </c>
      <c r="D26" s="125">
        <v>2775.3087800000199</v>
      </c>
      <c r="E26" s="5">
        <v>2724.7734800000298</v>
      </c>
      <c r="F26" s="13">
        <v>792.84661999999798</v>
      </c>
      <c r="G26" s="10">
        <f t="shared" si="19"/>
        <v>0.98</v>
      </c>
      <c r="H26" s="57">
        <f t="shared" si="2"/>
        <v>-2.0000000000000018E-2</v>
      </c>
      <c r="I26" s="3">
        <f t="shared" si="3"/>
        <v>27</v>
      </c>
      <c r="J26" s="57">
        <f t="shared" si="4"/>
        <v>0.69</v>
      </c>
      <c r="K26" s="79">
        <v>22662.7</v>
      </c>
      <c r="L26" s="103">
        <f t="shared" si="20"/>
        <v>8.3000000000000007</v>
      </c>
      <c r="M26" s="57">
        <f t="shared" si="5"/>
        <v>0.41</v>
      </c>
      <c r="N26" s="102">
        <v>12.9</v>
      </c>
      <c r="O26" s="58">
        <f t="shared" si="21"/>
        <v>211</v>
      </c>
      <c r="P26" s="57">
        <f t="shared" si="7"/>
        <v>0.15</v>
      </c>
      <c r="Q26" s="63">
        <f t="shared" si="1"/>
        <v>0.66999999999999993</v>
      </c>
      <c r="R26" s="63">
        <f t="shared" si="8"/>
        <v>0.55999999999999994</v>
      </c>
      <c r="S26" s="25">
        <f t="shared" si="9"/>
        <v>1</v>
      </c>
      <c r="T26" s="25">
        <f t="shared" si="10"/>
        <v>10</v>
      </c>
      <c r="U26" s="23">
        <f t="shared" si="11"/>
        <v>0</v>
      </c>
      <c r="V26" s="19" t="str">
        <f t="shared" si="12"/>
        <v>АА</v>
      </c>
      <c r="W26" s="23">
        <f t="shared" si="13"/>
        <v>0</v>
      </c>
      <c r="X26" s="17">
        <f t="shared" si="14"/>
        <v>0</v>
      </c>
      <c r="Y26" s="1"/>
      <c r="Z26" s="119"/>
      <c r="AA26" s="119"/>
    </row>
    <row r="27" spans="2:27" ht="15" customHeight="1" outlineLevel="1" x14ac:dyDescent="0.25">
      <c r="B27" s="130">
        <v>16</v>
      </c>
      <c r="C27" s="131" t="s">
        <v>131</v>
      </c>
      <c r="D27" s="125">
        <v>4612.12229999996</v>
      </c>
      <c r="E27" s="5">
        <v>4757.86906000011</v>
      </c>
      <c r="F27" s="13">
        <v>828.174920000003</v>
      </c>
      <c r="G27" s="10">
        <f t="shared" si="19"/>
        <v>1.03</v>
      </c>
      <c r="H27" s="57">
        <f t="shared" si="2"/>
        <v>3.0000000000000027E-2</v>
      </c>
      <c r="I27" s="3">
        <f t="shared" si="3"/>
        <v>16</v>
      </c>
      <c r="J27" s="57">
        <f t="shared" si="4"/>
        <v>0.82</v>
      </c>
      <c r="K27" s="79">
        <v>20768.099999999999</v>
      </c>
      <c r="L27" s="103">
        <f t="shared" si="20"/>
        <v>4.4000000000000004</v>
      </c>
      <c r="M27" s="57">
        <f t="shared" si="5"/>
        <v>0.69</v>
      </c>
      <c r="N27" s="102">
        <v>11.6</v>
      </c>
      <c r="O27" s="58">
        <f t="shared" si="21"/>
        <v>410</v>
      </c>
      <c r="P27" s="57">
        <f t="shared" si="7"/>
        <v>1.24</v>
      </c>
      <c r="Q27" s="63">
        <f t="shared" si="1"/>
        <v>0.85</v>
      </c>
      <c r="R27" s="63">
        <f t="shared" si="8"/>
        <v>1.93</v>
      </c>
      <c r="S27" s="25">
        <f t="shared" si="9"/>
        <v>1</v>
      </c>
      <c r="T27" s="25">
        <f t="shared" si="10"/>
        <v>10</v>
      </c>
      <c r="U27" s="23">
        <f t="shared" si="11"/>
        <v>0</v>
      </c>
      <c r="V27" s="19" t="str">
        <f t="shared" si="12"/>
        <v>АА</v>
      </c>
      <c r="W27" s="23">
        <f t="shared" si="13"/>
        <v>0</v>
      </c>
      <c r="X27" s="17">
        <f t="shared" si="14"/>
        <v>0</v>
      </c>
      <c r="Y27" s="1"/>
      <c r="Z27" s="119"/>
      <c r="AA27" s="119"/>
    </row>
    <row r="28" spans="2:27" ht="15" customHeight="1" outlineLevel="1" x14ac:dyDescent="0.25">
      <c r="B28" s="130">
        <v>17</v>
      </c>
      <c r="C28" s="131" t="s">
        <v>132</v>
      </c>
      <c r="D28" s="125">
        <v>2196.4631599999898</v>
      </c>
      <c r="E28" s="5">
        <v>2117.0327200000202</v>
      </c>
      <c r="F28" s="13">
        <v>473.56144999999998</v>
      </c>
      <c r="G28" s="10">
        <f t="shared" si="19"/>
        <v>0.96</v>
      </c>
      <c r="H28" s="57">
        <f t="shared" si="2"/>
        <v>-4.0000000000000036E-2</v>
      </c>
      <c r="I28" s="3">
        <f t="shared" si="3"/>
        <v>20</v>
      </c>
      <c r="J28" s="57">
        <f t="shared" si="4"/>
        <v>0.77</v>
      </c>
      <c r="K28" s="79">
        <v>27761.1</v>
      </c>
      <c r="L28" s="103">
        <f t="shared" si="20"/>
        <v>13.1</v>
      </c>
      <c r="M28" s="57">
        <f t="shared" si="5"/>
        <v>0.06</v>
      </c>
      <c r="N28" s="102">
        <v>19</v>
      </c>
      <c r="O28" s="58">
        <f t="shared" si="21"/>
        <v>111</v>
      </c>
      <c r="P28" s="57">
        <f t="shared" si="7"/>
        <v>-0.39</v>
      </c>
      <c r="Q28" s="63">
        <f t="shared" si="1"/>
        <v>0.73</v>
      </c>
      <c r="R28" s="63">
        <f t="shared" si="8"/>
        <v>-0.33</v>
      </c>
      <c r="S28" s="25">
        <f t="shared" si="9"/>
        <v>1</v>
      </c>
      <c r="T28" s="25">
        <f t="shared" si="10"/>
        <v>20</v>
      </c>
      <c r="U28" s="23" t="str">
        <f t="shared" si="11"/>
        <v>АВ</v>
      </c>
      <c r="V28" s="19">
        <f t="shared" si="12"/>
        <v>0</v>
      </c>
      <c r="W28" s="23">
        <f t="shared" si="13"/>
        <v>0</v>
      </c>
      <c r="X28" s="17">
        <f t="shared" si="14"/>
        <v>0</v>
      </c>
      <c r="Y28" s="1"/>
      <c r="Z28" s="119"/>
      <c r="AA28" s="119"/>
    </row>
    <row r="29" spans="2:27" ht="15" customHeight="1" outlineLevel="1" x14ac:dyDescent="0.25">
      <c r="B29" s="130">
        <v>18</v>
      </c>
      <c r="C29" s="131" t="s">
        <v>133</v>
      </c>
      <c r="D29" s="125">
        <v>10896.600099998301</v>
      </c>
      <c r="E29" s="5">
        <v>9422.7227999986499</v>
      </c>
      <c r="F29" s="13">
        <v>5258.41543000002</v>
      </c>
      <c r="G29" s="10">
        <f t="shared" si="19"/>
        <v>0.86</v>
      </c>
      <c r="H29" s="57">
        <f t="shared" si="2"/>
        <v>-0.14000000000000001</v>
      </c>
      <c r="I29" s="3">
        <f t="shared" si="3"/>
        <v>51</v>
      </c>
      <c r="J29" s="57">
        <f t="shared" si="4"/>
        <v>0.42</v>
      </c>
      <c r="K29" s="79">
        <v>62234.7</v>
      </c>
      <c r="L29" s="103">
        <f t="shared" si="20"/>
        <v>6.6</v>
      </c>
      <c r="M29" s="57">
        <f t="shared" si="5"/>
        <v>0.53</v>
      </c>
      <c r="N29" s="102">
        <v>23</v>
      </c>
      <c r="O29" s="58">
        <f t="shared" si="21"/>
        <v>410</v>
      </c>
      <c r="P29" s="57">
        <f t="shared" si="7"/>
        <v>1.24</v>
      </c>
      <c r="Q29" s="63">
        <f t="shared" si="1"/>
        <v>0.27999999999999997</v>
      </c>
      <c r="R29" s="63">
        <f t="shared" si="8"/>
        <v>1.77</v>
      </c>
      <c r="S29" s="25">
        <f t="shared" si="9"/>
        <v>1</v>
      </c>
      <c r="T29" s="25">
        <f t="shared" si="10"/>
        <v>10</v>
      </c>
      <c r="U29" s="23">
        <f t="shared" si="11"/>
        <v>0</v>
      </c>
      <c r="V29" s="19" t="str">
        <f t="shared" si="12"/>
        <v>АА</v>
      </c>
      <c r="W29" s="23">
        <f t="shared" si="13"/>
        <v>0</v>
      </c>
      <c r="X29" s="17">
        <f t="shared" si="14"/>
        <v>0</v>
      </c>
      <c r="Y29" s="1"/>
      <c r="Z29" s="119"/>
      <c r="AA29" s="119"/>
    </row>
    <row r="30" spans="2:27" ht="15" customHeight="1" outlineLevel="1" x14ac:dyDescent="0.25">
      <c r="B30" s="130">
        <v>19</v>
      </c>
      <c r="C30" s="131" t="s">
        <v>134</v>
      </c>
      <c r="D30" s="125">
        <v>3138.6078000000498</v>
      </c>
      <c r="E30" s="5">
        <v>3145.5946600000502</v>
      </c>
      <c r="F30" s="13">
        <v>942.92219999999998</v>
      </c>
      <c r="G30" s="10">
        <f t="shared" si="19"/>
        <v>1</v>
      </c>
      <c r="H30" s="57">
        <f t="shared" si="2"/>
        <v>0</v>
      </c>
      <c r="I30" s="3">
        <f t="shared" si="3"/>
        <v>27</v>
      </c>
      <c r="J30" s="57">
        <f t="shared" si="4"/>
        <v>0.69</v>
      </c>
      <c r="K30" s="79">
        <v>39547.800000000003</v>
      </c>
      <c r="L30" s="103">
        <f t="shared" si="20"/>
        <v>12.6</v>
      </c>
      <c r="M30" s="57">
        <f t="shared" si="5"/>
        <v>0.1</v>
      </c>
      <c r="N30" s="102">
        <v>22.9</v>
      </c>
      <c r="O30" s="58">
        <f t="shared" si="21"/>
        <v>137</v>
      </c>
      <c r="P30" s="57">
        <f t="shared" si="7"/>
        <v>-0.25</v>
      </c>
      <c r="Q30" s="63">
        <f t="shared" si="1"/>
        <v>0.69</v>
      </c>
      <c r="R30" s="63">
        <f t="shared" si="8"/>
        <v>-0.15</v>
      </c>
      <c r="S30" s="25">
        <f t="shared" si="9"/>
        <v>1</v>
      </c>
      <c r="T30" s="25">
        <f t="shared" si="10"/>
        <v>20</v>
      </c>
      <c r="U30" s="23" t="str">
        <f t="shared" si="11"/>
        <v>АВ</v>
      </c>
      <c r="V30" s="19">
        <f t="shared" si="12"/>
        <v>0</v>
      </c>
      <c r="W30" s="23">
        <f t="shared" si="13"/>
        <v>0</v>
      </c>
      <c r="X30" s="17">
        <f t="shared" si="14"/>
        <v>0</v>
      </c>
      <c r="Y30" s="1"/>
      <c r="Z30" s="119"/>
      <c r="AA30" s="119"/>
    </row>
    <row r="31" spans="2:27" ht="15" customHeight="1" outlineLevel="1" x14ac:dyDescent="0.25">
      <c r="B31" s="130">
        <v>20</v>
      </c>
      <c r="C31" s="131" t="s">
        <v>135</v>
      </c>
      <c r="D31" s="125">
        <v>4257.6827199999598</v>
      </c>
      <c r="E31" s="5">
        <v>4081.8146500000098</v>
      </c>
      <c r="F31" s="13">
        <v>998.71626999999796</v>
      </c>
      <c r="G31" s="10">
        <f t="shared" si="19"/>
        <v>0.96</v>
      </c>
      <c r="H31" s="57">
        <f t="shared" si="2"/>
        <v>-4.0000000000000036E-2</v>
      </c>
      <c r="I31" s="3">
        <f t="shared" si="3"/>
        <v>22</v>
      </c>
      <c r="J31" s="57">
        <f t="shared" si="4"/>
        <v>0.75</v>
      </c>
      <c r="K31" s="79">
        <v>33033.9</v>
      </c>
      <c r="L31" s="103">
        <f t="shared" si="20"/>
        <v>8.1</v>
      </c>
      <c r="M31" s="57">
        <f t="shared" si="5"/>
        <v>0.42</v>
      </c>
      <c r="N31" s="102">
        <v>18</v>
      </c>
      <c r="O31" s="58">
        <f t="shared" si="21"/>
        <v>227</v>
      </c>
      <c r="P31" s="57">
        <f t="shared" si="7"/>
        <v>0.24</v>
      </c>
      <c r="Q31" s="63">
        <f t="shared" si="1"/>
        <v>0.71</v>
      </c>
      <c r="R31" s="63">
        <f>M31+P31</f>
        <v>0.65999999999999992</v>
      </c>
      <c r="S31" s="25">
        <f t="shared" si="9"/>
        <v>1</v>
      </c>
      <c r="T31" s="25">
        <f t="shared" si="10"/>
        <v>10</v>
      </c>
      <c r="U31" s="23">
        <f t="shared" si="11"/>
        <v>0</v>
      </c>
      <c r="V31" s="19" t="str">
        <f t="shared" si="12"/>
        <v>АА</v>
      </c>
      <c r="W31" s="23">
        <f t="shared" si="13"/>
        <v>0</v>
      </c>
      <c r="X31" s="17">
        <f t="shared" si="14"/>
        <v>0</v>
      </c>
      <c r="Y31" s="1"/>
      <c r="Z31" s="119"/>
      <c r="AA31" s="119"/>
    </row>
    <row r="32" spans="2:27" ht="15" customHeight="1" outlineLevel="1" x14ac:dyDescent="0.25">
      <c r="B32" s="130">
        <v>21</v>
      </c>
      <c r="C32" s="131" t="s">
        <v>136</v>
      </c>
      <c r="D32" s="125">
        <v>4516.3614799999696</v>
      </c>
      <c r="E32" s="5">
        <v>4191.3158400000502</v>
      </c>
      <c r="F32" s="13">
        <v>1241.54964</v>
      </c>
      <c r="G32" s="10">
        <f t="shared" si="19"/>
        <v>0.93</v>
      </c>
      <c r="H32" s="57">
        <f t="shared" si="2"/>
        <v>-6.9999999999999951E-2</v>
      </c>
      <c r="I32" s="3">
        <f t="shared" si="3"/>
        <v>27</v>
      </c>
      <c r="J32" s="57">
        <f t="shared" si="4"/>
        <v>0.69</v>
      </c>
      <c r="K32" s="79">
        <v>33523.199999999997</v>
      </c>
      <c r="L32" s="103">
        <f t="shared" si="20"/>
        <v>8</v>
      </c>
      <c r="M32" s="57">
        <f t="shared" si="5"/>
        <v>0.43</v>
      </c>
      <c r="N32" s="102">
        <v>20.2</v>
      </c>
      <c r="O32" s="58">
        <f t="shared" si="21"/>
        <v>207</v>
      </c>
      <c r="P32" s="57">
        <f t="shared" si="7"/>
        <v>0.13</v>
      </c>
      <c r="Q32" s="63">
        <f t="shared" si="1"/>
        <v>0.62</v>
      </c>
      <c r="R32" s="63">
        <f t="shared" ref="R32:R35" si="22">M32+P32</f>
        <v>0.56000000000000005</v>
      </c>
      <c r="S32" s="25">
        <f t="shared" si="9"/>
        <v>1</v>
      </c>
      <c r="T32" s="25">
        <f t="shared" si="10"/>
        <v>10</v>
      </c>
      <c r="U32" s="23">
        <f t="shared" si="11"/>
        <v>0</v>
      </c>
      <c r="V32" s="19" t="str">
        <f t="shared" si="12"/>
        <v>АА</v>
      </c>
      <c r="W32" s="23">
        <f t="shared" si="13"/>
        <v>0</v>
      </c>
      <c r="X32" s="17">
        <f t="shared" si="14"/>
        <v>0</v>
      </c>
      <c r="Y32" s="1"/>
      <c r="Z32" s="119"/>
      <c r="AA32" s="119"/>
    </row>
    <row r="33" spans="2:27" ht="15" customHeight="1" outlineLevel="1" x14ac:dyDescent="0.25">
      <c r="B33" s="130">
        <v>22</v>
      </c>
      <c r="C33" s="131" t="s">
        <v>137</v>
      </c>
      <c r="D33" s="125">
        <v>2191.42400000005</v>
      </c>
      <c r="E33" s="5">
        <v>2006.3929600000399</v>
      </c>
      <c r="F33" s="13">
        <v>555.68107999999995</v>
      </c>
      <c r="G33" s="10">
        <f t="shared" si="19"/>
        <v>0.92</v>
      </c>
      <c r="H33" s="57">
        <f t="shared" si="2"/>
        <v>-7.999999999999996E-2</v>
      </c>
      <c r="I33" s="3">
        <f t="shared" si="3"/>
        <v>25</v>
      </c>
      <c r="J33" s="57">
        <f t="shared" si="4"/>
        <v>0.72</v>
      </c>
      <c r="K33" s="79">
        <v>31872.9</v>
      </c>
      <c r="L33" s="103">
        <f t="shared" si="20"/>
        <v>15.9</v>
      </c>
      <c r="M33" s="57">
        <f t="shared" si="5"/>
        <v>-0.14000000000000001</v>
      </c>
      <c r="N33" s="102">
        <v>17.8</v>
      </c>
      <c r="O33" s="58">
        <f t="shared" si="21"/>
        <v>113</v>
      </c>
      <c r="P33" s="57">
        <f t="shared" si="7"/>
        <v>-0.38</v>
      </c>
      <c r="Q33" s="63">
        <f t="shared" si="1"/>
        <v>0.64</v>
      </c>
      <c r="R33" s="63">
        <f t="shared" si="22"/>
        <v>-0.52</v>
      </c>
      <c r="S33" s="25">
        <f t="shared" si="9"/>
        <v>1</v>
      </c>
      <c r="T33" s="25">
        <f t="shared" si="10"/>
        <v>20</v>
      </c>
      <c r="U33" s="23" t="str">
        <f t="shared" si="11"/>
        <v>АВ</v>
      </c>
      <c r="V33" s="19">
        <f t="shared" si="12"/>
        <v>0</v>
      </c>
      <c r="W33" s="23">
        <f t="shared" si="13"/>
        <v>0</v>
      </c>
      <c r="X33" s="17">
        <f t="shared" si="14"/>
        <v>0</v>
      </c>
      <c r="Z33" s="119"/>
      <c r="AA33" s="119"/>
    </row>
    <row r="34" spans="2:27" ht="15" customHeight="1" outlineLevel="1" x14ac:dyDescent="0.25">
      <c r="B34" s="130">
        <v>23</v>
      </c>
      <c r="C34" s="131" t="s">
        <v>138</v>
      </c>
      <c r="D34" s="125">
        <v>3065.7180000000199</v>
      </c>
      <c r="E34" s="5">
        <v>3030.04396000004</v>
      </c>
      <c r="F34" s="13">
        <v>728.626159999999</v>
      </c>
      <c r="G34" s="10">
        <f t="shared" si="19"/>
        <v>0.99</v>
      </c>
      <c r="H34" s="57">
        <f t="shared" si="2"/>
        <v>-1.0000000000000009E-2</v>
      </c>
      <c r="I34" s="3">
        <f t="shared" si="3"/>
        <v>22</v>
      </c>
      <c r="J34" s="57">
        <f t="shared" si="4"/>
        <v>0.75</v>
      </c>
      <c r="K34" s="79">
        <v>32844.9</v>
      </c>
      <c r="L34" s="103">
        <f t="shared" si="20"/>
        <v>10.8</v>
      </c>
      <c r="M34" s="57">
        <f t="shared" si="5"/>
        <v>0.23</v>
      </c>
      <c r="N34" s="102">
        <v>23</v>
      </c>
      <c r="O34" s="58">
        <f t="shared" si="21"/>
        <v>132</v>
      </c>
      <c r="P34" s="57">
        <f t="shared" si="7"/>
        <v>-0.28000000000000003</v>
      </c>
      <c r="Q34" s="63">
        <f t="shared" si="1"/>
        <v>0.74</v>
      </c>
      <c r="R34" s="63">
        <f t="shared" si="22"/>
        <v>-5.0000000000000017E-2</v>
      </c>
      <c r="S34" s="25">
        <f t="shared" si="9"/>
        <v>1</v>
      </c>
      <c r="T34" s="25">
        <f t="shared" si="10"/>
        <v>20</v>
      </c>
      <c r="U34" s="23" t="str">
        <f t="shared" si="11"/>
        <v>АВ</v>
      </c>
      <c r="V34" s="19">
        <f t="shared" si="12"/>
        <v>0</v>
      </c>
      <c r="W34" s="23">
        <f t="shared" si="13"/>
        <v>0</v>
      </c>
      <c r="X34" s="17">
        <f t="shared" si="14"/>
        <v>0</v>
      </c>
      <c r="Z34" s="119"/>
      <c r="AA34" s="119"/>
    </row>
    <row r="35" spans="2:27" ht="15" customHeight="1" outlineLevel="1" x14ac:dyDescent="0.25">
      <c r="B35" s="130">
        <v>24</v>
      </c>
      <c r="C35" s="131" t="s">
        <v>139</v>
      </c>
      <c r="D35" s="125"/>
      <c r="E35" s="5"/>
      <c r="F35" s="13"/>
      <c r="G35" s="10"/>
      <c r="H35" s="57">
        <v>-1</v>
      </c>
      <c r="I35" s="3"/>
      <c r="J35" s="57">
        <v>-1</v>
      </c>
      <c r="K35" s="79"/>
      <c r="L35" s="103"/>
      <c r="M35" s="57">
        <v>-1</v>
      </c>
      <c r="N35" s="102"/>
      <c r="O35" s="58"/>
      <c r="P35" s="57">
        <v>-1</v>
      </c>
      <c r="Q35" s="63">
        <f t="shared" si="1"/>
        <v>-2</v>
      </c>
      <c r="R35" s="63">
        <f t="shared" si="22"/>
        <v>-2</v>
      </c>
      <c r="S35" s="25">
        <f>IF(Q35&gt;=$Q$11,1,2)</f>
        <v>2</v>
      </c>
      <c r="T35" s="25">
        <f>IF(R35&gt;=$R$11,10,20)</f>
        <v>20</v>
      </c>
      <c r="U35" s="23">
        <f t="shared" si="11"/>
        <v>0</v>
      </c>
      <c r="V35" s="19">
        <f t="shared" si="12"/>
        <v>0</v>
      </c>
      <c r="W35" s="23" t="str">
        <f t="shared" si="13"/>
        <v>ВВ</v>
      </c>
      <c r="X35" s="17">
        <f t="shared" si="14"/>
        <v>0</v>
      </c>
      <c r="Z35" s="119"/>
      <c r="AA35" s="119"/>
    </row>
    <row r="36" spans="2:27" ht="18.75" x14ac:dyDescent="0.25">
      <c r="B36" s="126" t="s">
        <v>42</v>
      </c>
      <c r="C36" s="134" t="s">
        <v>3</v>
      </c>
      <c r="D36" s="123">
        <f>SUM(D38:D62)</f>
        <v>31227.823855499559</v>
      </c>
      <c r="E36" s="69">
        <f>SUM(E38:E62)</f>
        <v>27986.084599399612</v>
      </c>
      <c r="F36" s="69">
        <f>SUM(F38:F62)</f>
        <v>28113.614935499161</v>
      </c>
      <c r="G36" s="11">
        <f>IF(E36&gt;0,ROUND((E36/D36),2),0)</f>
        <v>0.9</v>
      </c>
      <c r="H36" s="49"/>
      <c r="I36" s="12">
        <f>ROUND(F36/E36*182.5,0)</f>
        <v>183</v>
      </c>
      <c r="J36" s="53"/>
      <c r="K36" s="106">
        <f>SUM(K38:K62)</f>
        <v>461414.1999999999</v>
      </c>
      <c r="L36" s="12">
        <f>ROUND(K36/E36,0)</f>
        <v>16</v>
      </c>
      <c r="M36" s="54"/>
      <c r="N36" s="107">
        <f>SUM(N38:N62)</f>
        <v>491.3</v>
      </c>
      <c r="O36" s="68">
        <f t="shared" ref="O36" si="23">ROUND((E36/N36),0)</f>
        <v>57</v>
      </c>
      <c r="P36" s="54"/>
      <c r="Q36" s="54"/>
      <c r="R36" s="54"/>
      <c r="S36" s="72"/>
      <c r="T36" s="72"/>
      <c r="U36" s="12"/>
      <c r="V36" s="12"/>
      <c r="W36" s="12"/>
      <c r="X36" s="12"/>
      <c r="Y36" s="1"/>
    </row>
    <row r="37" spans="2:27" ht="18" customHeight="1" x14ac:dyDescent="0.25">
      <c r="B37" s="128"/>
      <c r="C37" s="129" t="s">
        <v>26</v>
      </c>
      <c r="D37" s="124"/>
      <c r="E37" s="39"/>
      <c r="F37" s="43"/>
      <c r="G37" s="46">
        <v>1</v>
      </c>
      <c r="H37" s="50"/>
      <c r="I37" s="104">
        <v>88</v>
      </c>
      <c r="J37" s="44"/>
      <c r="K37" s="38"/>
      <c r="L37" s="104">
        <v>14</v>
      </c>
      <c r="M37" s="40"/>
      <c r="N37" s="101"/>
      <c r="O37" s="104">
        <v>183</v>
      </c>
      <c r="P37" s="40"/>
      <c r="Q37" s="46">
        <v>0</v>
      </c>
      <c r="R37" s="46">
        <v>0</v>
      </c>
      <c r="S37" s="38"/>
      <c r="T37" s="38"/>
      <c r="U37" s="45"/>
      <c r="V37" s="45"/>
      <c r="W37" s="45"/>
      <c r="X37" s="45"/>
      <c r="Y37" s="1"/>
    </row>
    <row r="38" spans="2:27" ht="15" customHeight="1" outlineLevel="1" x14ac:dyDescent="0.25">
      <c r="B38" s="130">
        <v>1</v>
      </c>
      <c r="C38" s="154" t="s">
        <v>43</v>
      </c>
      <c r="D38" s="125">
        <v>510.37465640000102</v>
      </c>
      <c r="E38" s="5">
        <v>550.25663220000195</v>
      </c>
      <c r="F38" s="5">
        <v>450.40766020000001</v>
      </c>
      <c r="G38" s="10">
        <f>IF(E38&gt;0,ROUND((E38/D38),2),0)</f>
        <v>1.08</v>
      </c>
      <c r="H38" s="57">
        <f>G38-$G$37</f>
        <v>8.0000000000000071E-2</v>
      </c>
      <c r="I38" s="3">
        <f>ROUND(F38/E38*182.5/2,0)</f>
        <v>75</v>
      </c>
      <c r="J38" s="57">
        <f>-(ROUND(I38/$I$37-100%,2))</f>
        <v>0.15</v>
      </c>
      <c r="K38" s="79">
        <v>10004.4</v>
      </c>
      <c r="L38" s="103">
        <f>ROUND(K38/E38,1)</f>
        <v>18.2</v>
      </c>
      <c r="M38" s="57">
        <f>-ROUND(L38/$L$37-100%,2)</f>
        <v>-0.3</v>
      </c>
      <c r="N38" s="102">
        <v>9.4</v>
      </c>
      <c r="O38" s="58">
        <f>ROUND((E38/N38),0)</f>
        <v>59</v>
      </c>
      <c r="P38" s="57">
        <f>ROUND(O38/$O$37-100%,2)</f>
        <v>-0.68</v>
      </c>
      <c r="Q38" s="63">
        <f>H38+J38</f>
        <v>0.23000000000000007</v>
      </c>
      <c r="R38" s="63">
        <f>M38+P38</f>
        <v>-0.98</v>
      </c>
      <c r="S38" s="25">
        <f>IF(Q38&gt;=$Q$11,1,2)</f>
        <v>1</v>
      </c>
      <c r="T38" s="25">
        <f>IF(R38&gt;=$R$37,10,20)</f>
        <v>20</v>
      </c>
      <c r="U38" s="23" t="str">
        <f>IF(S38+T38=21,$U$8,0)</f>
        <v>АВ</v>
      </c>
      <c r="V38" s="105">
        <f>IF(S38+T38=11,$V$8,0)</f>
        <v>0</v>
      </c>
      <c r="W38" s="23">
        <f>IF(S38+T38=22,$W$8,0)</f>
        <v>0</v>
      </c>
      <c r="X38" s="17">
        <f>IF(S38+T38=12,$X$8,0)</f>
        <v>0</v>
      </c>
      <c r="Y38" s="1"/>
    </row>
    <row r="39" spans="2:27" ht="15" customHeight="1" outlineLevel="1" x14ac:dyDescent="0.25">
      <c r="B39" s="130">
        <v>2</v>
      </c>
      <c r="C39" s="154" t="s">
        <v>44</v>
      </c>
      <c r="D39" s="125">
        <v>483.55163900000201</v>
      </c>
      <c r="E39" s="5">
        <v>485.69198720000202</v>
      </c>
      <c r="F39" s="5">
        <v>410.77142750000002</v>
      </c>
      <c r="G39" s="10">
        <f t="shared" ref="G39:G63" si="24">IF(E39&gt;0,ROUND((E39/D39),2),0)</f>
        <v>1</v>
      </c>
      <c r="H39" s="57">
        <f t="shared" ref="H39:H62" si="25">G39-$G$37</f>
        <v>0</v>
      </c>
      <c r="I39" s="3">
        <f t="shared" ref="I39:I62" si="26">ROUND(F39/E39*182.5/2,0)</f>
        <v>77</v>
      </c>
      <c r="J39" s="57">
        <f t="shared" ref="J39:J62" si="27">-(ROUND(I39/$I$37-100%,2))</f>
        <v>0.13</v>
      </c>
      <c r="K39" s="79">
        <v>9909.5</v>
      </c>
      <c r="L39" s="103">
        <f t="shared" ref="L39:L50" si="28">ROUND(K39/E39,1)</f>
        <v>20.399999999999999</v>
      </c>
      <c r="M39" s="57">
        <f t="shared" ref="M39:M62" si="29">-ROUND(L39/$L$37-100%,2)</f>
        <v>-0.46</v>
      </c>
      <c r="N39" s="102">
        <v>9</v>
      </c>
      <c r="O39" s="58">
        <f t="shared" ref="O39:O62" si="30">ROUND((E39/N39),0)</f>
        <v>54</v>
      </c>
      <c r="P39" s="57">
        <f t="shared" ref="P39:P62" si="31">ROUND(O39/$O$37-100%,2)</f>
        <v>-0.7</v>
      </c>
      <c r="Q39" s="63">
        <f t="shared" ref="Q39:Q62" si="32">H39+J39</f>
        <v>0.13</v>
      </c>
      <c r="R39" s="63">
        <f t="shared" ref="R39:R56" si="33">M39+P39</f>
        <v>-1.1599999999999999</v>
      </c>
      <c r="S39" s="25">
        <f t="shared" ref="S39:S61" si="34">IF(Q39&gt;=$Q$11,1,2)</f>
        <v>1</v>
      </c>
      <c r="T39" s="25">
        <f t="shared" ref="T39:T61" si="35">IF(R39&gt;=$R$37,10,20)</f>
        <v>20</v>
      </c>
      <c r="U39" s="23" t="str">
        <f t="shared" ref="U39:U62" si="36">IF(S39+T39=21,$U$8,0)</f>
        <v>АВ</v>
      </c>
      <c r="V39" s="19">
        <f t="shared" ref="V39:V62" si="37">IF(S39+T39=11,$V$8,0)</f>
        <v>0</v>
      </c>
      <c r="W39" s="23">
        <f t="shared" ref="W39:W62" si="38">IF(S39+T39=22,$W$8,0)</f>
        <v>0</v>
      </c>
      <c r="X39" s="17">
        <f t="shared" ref="X39:X62" si="39">IF(S39+T39=12,$X$8,0)</f>
        <v>0</v>
      </c>
      <c r="Y39" s="1"/>
    </row>
    <row r="40" spans="2:27" ht="15" customHeight="1" outlineLevel="1" x14ac:dyDescent="0.25">
      <c r="B40" s="130">
        <v>3</v>
      </c>
      <c r="C40" s="154" t="s">
        <v>45</v>
      </c>
      <c r="D40" s="125">
        <v>2462.70797299994</v>
      </c>
      <c r="E40" s="5">
        <v>2110.00974029995</v>
      </c>
      <c r="F40" s="5">
        <v>2294.6168471999499</v>
      </c>
      <c r="G40" s="10">
        <f t="shared" si="24"/>
        <v>0.86</v>
      </c>
      <c r="H40" s="57">
        <f t="shared" si="25"/>
        <v>-0.14000000000000001</v>
      </c>
      <c r="I40" s="3">
        <f t="shared" si="26"/>
        <v>99</v>
      </c>
      <c r="J40" s="57">
        <f t="shared" si="27"/>
        <v>-0.13</v>
      </c>
      <c r="K40" s="79">
        <v>37740.699999999997</v>
      </c>
      <c r="L40" s="103">
        <f t="shared" si="28"/>
        <v>17.899999999999999</v>
      </c>
      <c r="M40" s="57">
        <f t="shared" si="29"/>
        <v>-0.28000000000000003</v>
      </c>
      <c r="N40" s="102">
        <v>34.4</v>
      </c>
      <c r="O40" s="58">
        <f t="shared" si="30"/>
        <v>61</v>
      </c>
      <c r="P40" s="57">
        <f t="shared" si="31"/>
        <v>-0.67</v>
      </c>
      <c r="Q40" s="63">
        <f t="shared" si="32"/>
        <v>-0.27</v>
      </c>
      <c r="R40" s="63">
        <f t="shared" si="33"/>
        <v>-0.95000000000000007</v>
      </c>
      <c r="S40" s="25">
        <f>IF(Q40&gt;=$Q$11,1,2)</f>
        <v>2</v>
      </c>
      <c r="T40" s="25">
        <f t="shared" si="35"/>
        <v>20</v>
      </c>
      <c r="U40" s="23">
        <f t="shared" si="36"/>
        <v>0</v>
      </c>
      <c r="V40" s="19">
        <f t="shared" si="37"/>
        <v>0</v>
      </c>
      <c r="W40" s="23" t="str">
        <f t="shared" si="38"/>
        <v>ВВ</v>
      </c>
      <c r="X40" s="17">
        <f t="shared" si="39"/>
        <v>0</v>
      </c>
      <c r="Y40" s="1"/>
    </row>
    <row r="41" spans="2:27" ht="15" customHeight="1" outlineLevel="1" x14ac:dyDescent="0.25">
      <c r="B41" s="130">
        <v>4</v>
      </c>
      <c r="C41" s="154" t="s">
        <v>46</v>
      </c>
      <c r="D41" s="125">
        <v>1331.77325179999</v>
      </c>
      <c r="E41" s="5">
        <v>1139.4957766</v>
      </c>
      <c r="F41" s="5">
        <v>1257.2758285999901</v>
      </c>
      <c r="G41" s="10">
        <f t="shared" si="24"/>
        <v>0.86</v>
      </c>
      <c r="H41" s="57">
        <f t="shared" si="25"/>
        <v>-0.14000000000000001</v>
      </c>
      <c r="I41" s="3">
        <f t="shared" si="26"/>
        <v>101</v>
      </c>
      <c r="J41" s="57">
        <f t="shared" si="27"/>
        <v>-0.15</v>
      </c>
      <c r="K41" s="79">
        <v>20641.2</v>
      </c>
      <c r="L41" s="103">
        <f t="shared" si="28"/>
        <v>18.100000000000001</v>
      </c>
      <c r="M41" s="57">
        <f t="shared" si="29"/>
        <v>-0.28999999999999998</v>
      </c>
      <c r="N41" s="102">
        <v>26.3</v>
      </c>
      <c r="O41" s="58">
        <f t="shared" si="30"/>
        <v>43</v>
      </c>
      <c r="P41" s="57">
        <f t="shared" si="31"/>
        <v>-0.77</v>
      </c>
      <c r="Q41" s="63">
        <f t="shared" si="32"/>
        <v>-0.29000000000000004</v>
      </c>
      <c r="R41" s="63">
        <f t="shared" si="33"/>
        <v>-1.06</v>
      </c>
      <c r="S41" s="25">
        <f t="shared" si="34"/>
        <v>2</v>
      </c>
      <c r="T41" s="25">
        <f t="shared" si="35"/>
        <v>20</v>
      </c>
      <c r="U41" s="23">
        <f t="shared" si="36"/>
        <v>0</v>
      </c>
      <c r="V41" s="19">
        <f t="shared" si="37"/>
        <v>0</v>
      </c>
      <c r="W41" s="23" t="str">
        <f t="shared" si="38"/>
        <v>ВВ</v>
      </c>
      <c r="X41" s="17">
        <f t="shared" si="39"/>
        <v>0</v>
      </c>
      <c r="Y41" s="1"/>
    </row>
    <row r="42" spans="2:27" ht="15" customHeight="1" outlineLevel="1" x14ac:dyDescent="0.25">
      <c r="B42" s="130">
        <v>5</v>
      </c>
      <c r="C42" s="154" t="s">
        <v>47</v>
      </c>
      <c r="D42" s="125">
        <v>645.744075400003</v>
      </c>
      <c r="E42" s="5">
        <v>591.82057600000201</v>
      </c>
      <c r="F42" s="5">
        <v>476.75058940000099</v>
      </c>
      <c r="G42" s="10">
        <f t="shared" si="24"/>
        <v>0.92</v>
      </c>
      <c r="H42" s="57">
        <f t="shared" si="25"/>
        <v>-7.999999999999996E-2</v>
      </c>
      <c r="I42" s="3">
        <f t="shared" si="26"/>
        <v>74</v>
      </c>
      <c r="J42" s="57">
        <f t="shared" si="27"/>
        <v>0.16</v>
      </c>
      <c r="K42" s="79">
        <v>14640.6</v>
      </c>
      <c r="L42" s="103">
        <f t="shared" si="28"/>
        <v>24.7</v>
      </c>
      <c r="M42" s="57">
        <f t="shared" si="29"/>
        <v>-0.76</v>
      </c>
      <c r="N42" s="102">
        <v>17</v>
      </c>
      <c r="O42" s="58">
        <f t="shared" si="30"/>
        <v>35</v>
      </c>
      <c r="P42" s="57">
        <f t="shared" si="31"/>
        <v>-0.81</v>
      </c>
      <c r="Q42" s="63">
        <f t="shared" si="32"/>
        <v>8.0000000000000043E-2</v>
      </c>
      <c r="R42" s="63">
        <f t="shared" si="33"/>
        <v>-1.57</v>
      </c>
      <c r="S42" s="25">
        <f t="shared" si="34"/>
        <v>1</v>
      </c>
      <c r="T42" s="25">
        <f t="shared" si="35"/>
        <v>20</v>
      </c>
      <c r="U42" s="23" t="str">
        <f t="shared" si="36"/>
        <v>АВ</v>
      </c>
      <c r="V42" s="19">
        <f t="shared" si="37"/>
        <v>0</v>
      </c>
      <c r="W42" s="23">
        <f t="shared" si="38"/>
        <v>0</v>
      </c>
      <c r="X42" s="17">
        <f t="shared" si="39"/>
        <v>0</v>
      </c>
      <c r="Y42" s="1"/>
    </row>
    <row r="43" spans="2:27" ht="15" customHeight="1" outlineLevel="1" x14ac:dyDescent="0.25">
      <c r="B43" s="130">
        <v>6</v>
      </c>
      <c r="C43" s="154" t="s">
        <v>48</v>
      </c>
      <c r="D43" s="125">
        <v>398.95200730000101</v>
      </c>
      <c r="E43" s="5">
        <v>355.96065110000097</v>
      </c>
      <c r="F43" s="5">
        <v>479.6911485</v>
      </c>
      <c r="G43" s="10">
        <f t="shared" si="24"/>
        <v>0.89</v>
      </c>
      <c r="H43" s="57">
        <f t="shared" si="25"/>
        <v>-0.10999999999999999</v>
      </c>
      <c r="I43" s="3">
        <f t="shared" si="26"/>
        <v>123</v>
      </c>
      <c r="J43" s="57">
        <f t="shared" si="27"/>
        <v>-0.4</v>
      </c>
      <c r="K43" s="79">
        <v>6013.2</v>
      </c>
      <c r="L43" s="103">
        <f t="shared" si="28"/>
        <v>16.899999999999999</v>
      </c>
      <c r="M43" s="57">
        <f t="shared" si="29"/>
        <v>-0.21</v>
      </c>
      <c r="N43" s="102">
        <v>4.4000000000000004</v>
      </c>
      <c r="O43" s="58">
        <f t="shared" si="30"/>
        <v>81</v>
      </c>
      <c r="P43" s="57">
        <f t="shared" si="31"/>
        <v>-0.56000000000000005</v>
      </c>
      <c r="Q43" s="63">
        <f t="shared" si="32"/>
        <v>-0.51</v>
      </c>
      <c r="R43" s="63">
        <f t="shared" si="33"/>
        <v>-0.77</v>
      </c>
      <c r="S43" s="25">
        <f t="shared" si="34"/>
        <v>2</v>
      </c>
      <c r="T43" s="25">
        <f t="shared" si="35"/>
        <v>20</v>
      </c>
      <c r="U43" s="23">
        <f t="shared" si="36"/>
        <v>0</v>
      </c>
      <c r="V43" s="19">
        <f t="shared" si="37"/>
        <v>0</v>
      </c>
      <c r="W43" s="23" t="str">
        <f t="shared" si="38"/>
        <v>ВВ</v>
      </c>
      <c r="X43" s="17">
        <f t="shared" si="39"/>
        <v>0</v>
      </c>
      <c r="Y43" s="1"/>
    </row>
    <row r="44" spans="2:27" ht="15" customHeight="1" outlineLevel="1" x14ac:dyDescent="0.25">
      <c r="B44" s="130">
        <v>7</v>
      </c>
      <c r="C44" s="154" t="s">
        <v>49</v>
      </c>
      <c r="D44" s="125">
        <v>1540.5888556999801</v>
      </c>
      <c r="E44" s="5">
        <v>1454.5286782999799</v>
      </c>
      <c r="F44" s="5">
        <v>1227.5148638000001</v>
      </c>
      <c r="G44" s="10">
        <f t="shared" si="24"/>
        <v>0.94</v>
      </c>
      <c r="H44" s="57">
        <f t="shared" si="25"/>
        <v>-6.0000000000000053E-2</v>
      </c>
      <c r="I44" s="3">
        <f t="shared" si="26"/>
        <v>77</v>
      </c>
      <c r="J44" s="57">
        <f t="shared" si="27"/>
        <v>0.13</v>
      </c>
      <c r="K44" s="79">
        <v>22248.5</v>
      </c>
      <c r="L44" s="103">
        <f t="shared" si="28"/>
        <v>15.3</v>
      </c>
      <c r="M44" s="57">
        <f t="shared" si="29"/>
        <v>-0.09</v>
      </c>
      <c r="N44" s="102">
        <v>20</v>
      </c>
      <c r="O44" s="58">
        <f t="shared" si="30"/>
        <v>73</v>
      </c>
      <c r="P44" s="57">
        <f t="shared" si="31"/>
        <v>-0.6</v>
      </c>
      <c r="Q44" s="63">
        <f t="shared" si="32"/>
        <v>6.9999999999999951E-2</v>
      </c>
      <c r="R44" s="63">
        <f t="shared" si="33"/>
        <v>-0.69</v>
      </c>
      <c r="S44" s="25">
        <f t="shared" si="34"/>
        <v>1</v>
      </c>
      <c r="T44" s="25">
        <f t="shared" si="35"/>
        <v>20</v>
      </c>
      <c r="U44" s="23" t="str">
        <f t="shared" si="36"/>
        <v>АВ</v>
      </c>
      <c r="V44" s="19">
        <f t="shared" si="37"/>
        <v>0</v>
      </c>
      <c r="W44" s="23">
        <f t="shared" si="38"/>
        <v>0</v>
      </c>
      <c r="X44" s="17">
        <f t="shared" si="39"/>
        <v>0</v>
      </c>
      <c r="Y44" s="1"/>
    </row>
    <row r="45" spans="2:27" ht="15" customHeight="1" outlineLevel="1" x14ac:dyDescent="0.25">
      <c r="B45" s="130">
        <v>8</v>
      </c>
      <c r="C45" s="154" t="s">
        <v>50</v>
      </c>
      <c r="D45" s="125">
        <v>725.75039830000298</v>
      </c>
      <c r="E45" s="5">
        <v>683.82181190000199</v>
      </c>
      <c r="F45" s="5">
        <v>407.29704280000101</v>
      </c>
      <c r="G45" s="10">
        <f t="shared" si="24"/>
        <v>0.94</v>
      </c>
      <c r="H45" s="57">
        <f t="shared" si="25"/>
        <v>-6.0000000000000053E-2</v>
      </c>
      <c r="I45" s="3">
        <f t="shared" si="26"/>
        <v>54</v>
      </c>
      <c r="J45" s="57">
        <f t="shared" si="27"/>
        <v>0.39</v>
      </c>
      <c r="K45" s="79">
        <v>13685.3</v>
      </c>
      <c r="L45" s="103">
        <f t="shared" si="28"/>
        <v>20</v>
      </c>
      <c r="M45" s="57">
        <f t="shared" si="29"/>
        <v>-0.43</v>
      </c>
      <c r="N45" s="102">
        <v>15.4</v>
      </c>
      <c r="O45" s="58">
        <f t="shared" si="30"/>
        <v>44</v>
      </c>
      <c r="P45" s="57">
        <f t="shared" si="31"/>
        <v>-0.76</v>
      </c>
      <c r="Q45" s="63">
        <f t="shared" si="32"/>
        <v>0.32999999999999996</v>
      </c>
      <c r="R45" s="63">
        <f t="shared" si="33"/>
        <v>-1.19</v>
      </c>
      <c r="S45" s="25">
        <f t="shared" si="34"/>
        <v>1</v>
      </c>
      <c r="T45" s="25">
        <f t="shared" si="35"/>
        <v>20</v>
      </c>
      <c r="U45" s="23" t="str">
        <f t="shared" si="36"/>
        <v>АВ</v>
      </c>
      <c r="V45" s="19">
        <f t="shared" si="37"/>
        <v>0</v>
      </c>
      <c r="W45" s="23">
        <f t="shared" si="38"/>
        <v>0</v>
      </c>
      <c r="X45" s="17">
        <f t="shared" si="39"/>
        <v>0</v>
      </c>
      <c r="Y45" s="1"/>
    </row>
    <row r="46" spans="2:27" ht="15" customHeight="1" outlineLevel="1" x14ac:dyDescent="0.25">
      <c r="B46" s="130">
        <v>9</v>
      </c>
      <c r="C46" s="154" t="s">
        <v>51</v>
      </c>
      <c r="D46" s="125">
        <v>1638.5864744999701</v>
      </c>
      <c r="E46" s="5">
        <v>1534.39865739998</v>
      </c>
      <c r="F46" s="5">
        <v>1568.25980829999</v>
      </c>
      <c r="G46" s="10">
        <f t="shared" si="24"/>
        <v>0.94</v>
      </c>
      <c r="H46" s="57">
        <f t="shared" si="25"/>
        <v>-6.0000000000000053E-2</v>
      </c>
      <c r="I46" s="3">
        <f t="shared" si="26"/>
        <v>93</v>
      </c>
      <c r="J46" s="57">
        <f t="shared" si="27"/>
        <v>-0.06</v>
      </c>
      <c r="K46" s="79">
        <v>23057.8</v>
      </c>
      <c r="L46" s="103">
        <f t="shared" si="28"/>
        <v>15</v>
      </c>
      <c r="M46" s="57">
        <f t="shared" si="29"/>
        <v>-7.0000000000000007E-2</v>
      </c>
      <c r="N46" s="102">
        <v>29</v>
      </c>
      <c r="O46" s="58">
        <f t="shared" si="30"/>
        <v>53</v>
      </c>
      <c r="P46" s="57">
        <f t="shared" si="31"/>
        <v>-0.71</v>
      </c>
      <c r="Q46" s="63">
        <f t="shared" si="32"/>
        <v>-0.12000000000000005</v>
      </c>
      <c r="R46" s="63">
        <f t="shared" si="33"/>
        <v>-0.78</v>
      </c>
      <c r="S46" s="25">
        <f t="shared" si="34"/>
        <v>2</v>
      </c>
      <c r="T46" s="25">
        <f t="shared" si="35"/>
        <v>20</v>
      </c>
      <c r="U46" s="23">
        <f t="shared" si="36"/>
        <v>0</v>
      </c>
      <c r="V46" s="19">
        <f t="shared" si="37"/>
        <v>0</v>
      </c>
      <c r="W46" s="23" t="str">
        <f t="shared" si="38"/>
        <v>ВВ</v>
      </c>
      <c r="X46" s="17">
        <f t="shared" si="39"/>
        <v>0</v>
      </c>
      <c r="Y46" s="1"/>
    </row>
    <row r="47" spans="2:27" ht="15" customHeight="1" outlineLevel="1" x14ac:dyDescent="0.25">
      <c r="B47" s="130">
        <v>10</v>
      </c>
      <c r="C47" s="154" t="s">
        <v>52</v>
      </c>
      <c r="D47" s="125">
        <v>581.564807400002</v>
      </c>
      <c r="E47" s="5">
        <v>591.16391920000206</v>
      </c>
      <c r="F47" s="5">
        <v>376.24583819999998</v>
      </c>
      <c r="G47" s="10">
        <f t="shared" si="24"/>
        <v>1.02</v>
      </c>
      <c r="H47" s="57">
        <f t="shared" si="25"/>
        <v>2.0000000000000018E-2</v>
      </c>
      <c r="I47" s="3">
        <f t="shared" si="26"/>
        <v>58</v>
      </c>
      <c r="J47" s="57">
        <f t="shared" si="27"/>
        <v>0.34</v>
      </c>
      <c r="K47" s="79">
        <v>7850.2</v>
      </c>
      <c r="L47" s="103">
        <f t="shared" si="28"/>
        <v>13.3</v>
      </c>
      <c r="M47" s="57">
        <f t="shared" si="29"/>
        <v>0.05</v>
      </c>
      <c r="N47" s="102">
        <v>7.4</v>
      </c>
      <c r="O47" s="58">
        <f t="shared" si="30"/>
        <v>80</v>
      </c>
      <c r="P47" s="57">
        <f t="shared" si="31"/>
        <v>-0.56000000000000005</v>
      </c>
      <c r="Q47" s="63">
        <f t="shared" si="32"/>
        <v>0.36000000000000004</v>
      </c>
      <c r="R47" s="63">
        <f t="shared" si="33"/>
        <v>-0.51</v>
      </c>
      <c r="S47" s="25">
        <f t="shared" si="34"/>
        <v>1</v>
      </c>
      <c r="T47" s="25">
        <f t="shared" si="35"/>
        <v>20</v>
      </c>
      <c r="U47" s="23" t="str">
        <f t="shared" si="36"/>
        <v>АВ</v>
      </c>
      <c r="V47" s="19">
        <f t="shared" si="37"/>
        <v>0</v>
      </c>
      <c r="W47" s="23">
        <f t="shared" si="38"/>
        <v>0</v>
      </c>
      <c r="X47" s="17">
        <f t="shared" si="39"/>
        <v>0</v>
      </c>
      <c r="Y47" s="1"/>
    </row>
    <row r="48" spans="2:27" ht="15" customHeight="1" outlineLevel="1" x14ac:dyDescent="0.25">
      <c r="B48" s="130">
        <v>11</v>
      </c>
      <c r="C48" s="154" t="s">
        <v>53</v>
      </c>
      <c r="D48" s="125">
        <v>344.77090560000102</v>
      </c>
      <c r="E48" s="5">
        <v>339.11731720000103</v>
      </c>
      <c r="F48" s="5">
        <v>286.45684840000001</v>
      </c>
      <c r="G48" s="10">
        <f t="shared" si="24"/>
        <v>0.98</v>
      </c>
      <c r="H48" s="57">
        <f t="shared" si="25"/>
        <v>-2.0000000000000018E-2</v>
      </c>
      <c r="I48" s="3">
        <f t="shared" si="26"/>
        <v>77</v>
      </c>
      <c r="J48" s="57">
        <f t="shared" si="27"/>
        <v>0.13</v>
      </c>
      <c r="K48" s="79">
        <v>13673.1</v>
      </c>
      <c r="L48" s="103">
        <f t="shared" si="28"/>
        <v>40.299999999999997</v>
      </c>
      <c r="M48" s="57">
        <f t="shared" si="29"/>
        <v>-1.88</v>
      </c>
      <c r="N48" s="102">
        <v>17.399999999999999</v>
      </c>
      <c r="O48" s="58">
        <f t="shared" si="30"/>
        <v>19</v>
      </c>
      <c r="P48" s="57">
        <f t="shared" si="31"/>
        <v>-0.9</v>
      </c>
      <c r="Q48" s="63">
        <f t="shared" si="32"/>
        <v>0.10999999999999999</v>
      </c>
      <c r="R48" s="63">
        <f t="shared" si="33"/>
        <v>-2.78</v>
      </c>
      <c r="S48" s="25">
        <f t="shared" si="34"/>
        <v>1</v>
      </c>
      <c r="T48" s="25">
        <f t="shared" si="35"/>
        <v>20</v>
      </c>
      <c r="U48" s="23" t="str">
        <f t="shared" si="36"/>
        <v>АВ</v>
      </c>
      <c r="V48" s="19">
        <f t="shared" si="37"/>
        <v>0</v>
      </c>
      <c r="W48" s="23">
        <f t="shared" si="38"/>
        <v>0</v>
      </c>
      <c r="X48" s="17">
        <f t="shared" si="39"/>
        <v>0</v>
      </c>
      <c r="Y48" s="1"/>
    </row>
    <row r="49" spans="2:26" ht="15" customHeight="1" outlineLevel="1" x14ac:dyDescent="0.25">
      <c r="B49" s="130">
        <v>12</v>
      </c>
      <c r="C49" s="154" t="s">
        <v>54</v>
      </c>
      <c r="D49" s="125">
        <v>1317.11513759999</v>
      </c>
      <c r="E49" s="5">
        <v>1201.7998176999899</v>
      </c>
      <c r="F49" s="5">
        <v>1397.7367815999901</v>
      </c>
      <c r="G49" s="10">
        <f t="shared" si="24"/>
        <v>0.91</v>
      </c>
      <c r="H49" s="57">
        <f t="shared" si="25"/>
        <v>-8.9999999999999969E-2</v>
      </c>
      <c r="I49" s="3">
        <f t="shared" si="26"/>
        <v>106</v>
      </c>
      <c r="J49" s="57">
        <f t="shared" si="27"/>
        <v>-0.2</v>
      </c>
      <c r="K49" s="79">
        <v>32718.7</v>
      </c>
      <c r="L49" s="103">
        <f t="shared" si="28"/>
        <v>27.2</v>
      </c>
      <c r="M49" s="57">
        <f t="shared" si="29"/>
        <v>-0.94</v>
      </c>
      <c r="N49" s="102">
        <v>36</v>
      </c>
      <c r="O49" s="58">
        <f t="shared" si="30"/>
        <v>33</v>
      </c>
      <c r="P49" s="57">
        <f t="shared" si="31"/>
        <v>-0.82</v>
      </c>
      <c r="Q49" s="63">
        <f t="shared" si="32"/>
        <v>-0.28999999999999998</v>
      </c>
      <c r="R49" s="63">
        <f t="shared" si="33"/>
        <v>-1.7599999999999998</v>
      </c>
      <c r="S49" s="25">
        <f t="shared" si="34"/>
        <v>2</v>
      </c>
      <c r="T49" s="25">
        <f t="shared" si="35"/>
        <v>20</v>
      </c>
      <c r="U49" s="23">
        <f t="shared" si="36"/>
        <v>0</v>
      </c>
      <c r="V49" s="19">
        <f t="shared" si="37"/>
        <v>0</v>
      </c>
      <c r="W49" s="23" t="str">
        <f t="shared" si="38"/>
        <v>ВВ</v>
      </c>
      <c r="X49" s="17">
        <f t="shared" si="39"/>
        <v>0</v>
      </c>
      <c r="Y49" s="1"/>
    </row>
    <row r="50" spans="2:26" ht="15" customHeight="1" outlineLevel="1" x14ac:dyDescent="0.25">
      <c r="B50" s="130">
        <v>13</v>
      </c>
      <c r="C50" s="154" t="s">
        <v>55</v>
      </c>
      <c r="D50" s="125">
        <v>2317.3790525999302</v>
      </c>
      <c r="E50" s="5">
        <v>1796.5792636999599</v>
      </c>
      <c r="F50" s="5">
        <v>1304.1967557999899</v>
      </c>
      <c r="G50" s="10">
        <f t="shared" si="24"/>
        <v>0.78</v>
      </c>
      <c r="H50" s="57">
        <f t="shared" si="25"/>
        <v>-0.21999999999999997</v>
      </c>
      <c r="I50" s="3">
        <f t="shared" si="26"/>
        <v>66</v>
      </c>
      <c r="J50" s="57">
        <f t="shared" si="27"/>
        <v>0.25</v>
      </c>
      <c r="K50" s="79">
        <v>9946.2000000000007</v>
      </c>
      <c r="L50" s="103">
        <f t="shared" si="28"/>
        <v>5.5</v>
      </c>
      <c r="M50" s="57">
        <f t="shared" si="29"/>
        <v>0.61</v>
      </c>
      <c r="N50" s="102">
        <v>10</v>
      </c>
      <c r="O50" s="58">
        <f t="shared" si="30"/>
        <v>180</v>
      </c>
      <c r="P50" s="57">
        <f t="shared" si="31"/>
        <v>-0.02</v>
      </c>
      <c r="Q50" s="63">
        <f t="shared" si="32"/>
        <v>3.0000000000000027E-2</v>
      </c>
      <c r="R50" s="63">
        <f t="shared" si="33"/>
        <v>0.59</v>
      </c>
      <c r="S50" s="25">
        <f t="shared" si="34"/>
        <v>1</v>
      </c>
      <c r="T50" s="25">
        <f t="shared" si="35"/>
        <v>10</v>
      </c>
      <c r="U50" s="23">
        <f t="shared" si="36"/>
        <v>0</v>
      </c>
      <c r="V50" s="19" t="str">
        <f t="shared" si="37"/>
        <v>АА</v>
      </c>
      <c r="W50" s="23">
        <f t="shared" si="38"/>
        <v>0</v>
      </c>
      <c r="X50" s="17">
        <f t="shared" si="39"/>
        <v>0</v>
      </c>
      <c r="Y50" s="1"/>
    </row>
    <row r="51" spans="2:26" ht="15" customHeight="1" outlineLevel="1" x14ac:dyDescent="0.25">
      <c r="B51" s="130">
        <v>14</v>
      </c>
      <c r="C51" s="154" t="s">
        <v>56</v>
      </c>
      <c r="D51" s="125">
        <v>6798.4882517998003</v>
      </c>
      <c r="E51" s="5">
        <v>5537.9107113997998</v>
      </c>
      <c r="F51" s="13">
        <v>8847.2894952992701</v>
      </c>
      <c r="G51" s="10">
        <f t="shared" si="24"/>
        <v>0.81</v>
      </c>
      <c r="H51" s="57">
        <f t="shared" si="25"/>
        <v>-0.18999999999999995</v>
      </c>
      <c r="I51" s="3">
        <f t="shared" si="26"/>
        <v>146</v>
      </c>
      <c r="J51" s="57">
        <f t="shared" si="27"/>
        <v>-0.66</v>
      </c>
      <c r="K51" s="79">
        <v>71928.600000000006</v>
      </c>
      <c r="L51" s="103">
        <f t="shared" ref="L51:L62" si="40">ROUND(K51/E51,1)</f>
        <v>13</v>
      </c>
      <c r="M51" s="57">
        <f t="shared" si="29"/>
        <v>7.0000000000000007E-2</v>
      </c>
      <c r="N51" s="102">
        <v>73.7</v>
      </c>
      <c r="O51" s="58">
        <f t="shared" si="30"/>
        <v>75</v>
      </c>
      <c r="P51" s="57">
        <f t="shared" si="31"/>
        <v>-0.59</v>
      </c>
      <c r="Q51" s="63">
        <f t="shared" si="32"/>
        <v>-0.85</v>
      </c>
      <c r="R51" s="63">
        <f t="shared" si="33"/>
        <v>-0.52</v>
      </c>
      <c r="S51" s="25">
        <f t="shared" si="34"/>
        <v>2</v>
      </c>
      <c r="T51" s="25">
        <f t="shared" si="35"/>
        <v>20</v>
      </c>
      <c r="U51" s="23">
        <f t="shared" si="36"/>
        <v>0</v>
      </c>
      <c r="V51" s="19">
        <f t="shared" si="37"/>
        <v>0</v>
      </c>
      <c r="W51" s="23" t="str">
        <f t="shared" si="38"/>
        <v>ВВ</v>
      </c>
      <c r="X51" s="17">
        <f t="shared" si="39"/>
        <v>0</v>
      </c>
      <c r="Y51" s="1"/>
    </row>
    <row r="52" spans="2:26" ht="15" customHeight="1" outlineLevel="1" x14ac:dyDescent="0.25">
      <c r="B52" s="130">
        <v>15</v>
      </c>
      <c r="C52" s="154" t="s">
        <v>57</v>
      </c>
      <c r="D52" s="125">
        <v>1854.0021263999599</v>
      </c>
      <c r="E52" s="5">
        <v>1636.97434289997</v>
      </c>
      <c r="F52" s="13">
        <v>1520.79065839998</v>
      </c>
      <c r="G52" s="10">
        <f t="shared" si="24"/>
        <v>0.88</v>
      </c>
      <c r="H52" s="57">
        <f t="shared" si="25"/>
        <v>-0.12</v>
      </c>
      <c r="I52" s="3">
        <f t="shared" si="26"/>
        <v>85</v>
      </c>
      <c r="J52" s="57">
        <f t="shared" si="27"/>
        <v>0.03</v>
      </c>
      <c r="K52" s="79">
        <v>26311.5</v>
      </c>
      <c r="L52" s="103">
        <f t="shared" si="40"/>
        <v>16.100000000000001</v>
      </c>
      <c r="M52" s="57">
        <f t="shared" si="29"/>
        <v>-0.15</v>
      </c>
      <c r="N52" s="102">
        <v>28</v>
      </c>
      <c r="O52" s="58">
        <f t="shared" si="30"/>
        <v>58</v>
      </c>
      <c r="P52" s="57">
        <f t="shared" si="31"/>
        <v>-0.68</v>
      </c>
      <c r="Q52" s="63">
        <f t="shared" si="32"/>
        <v>-0.09</v>
      </c>
      <c r="R52" s="63">
        <f t="shared" si="33"/>
        <v>-0.83000000000000007</v>
      </c>
      <c r="S52" s="25">
        <f t="shared" si="34"/>
        <v>2</v>
      </c>
      <c r="T52" s="25">
        <f t="shared" si="35"/>
        <v>20</v>
      </c>
      <c r="U52" s="23">
        <f t="shared" si="36"/>
        <v>0</v>
      </c>
      <c r="V52" s="19">
        <f t="shared" si="37"/>
        <v>0</v>
      </c>
      <c r="W52" s="23" t="str">
        <f t="shared" si="38"/>
        <v>ВВ</v>
      </c>
      <c r="X52" s="17">
        <f t="shared" si="39"/>
        <v>0</v>
      </c>
      <c r="Y52" s="1"/>
    </row>
    <row r="53" spans="2:26" ht="15" customHeight="1" outlineLevel="1" x14ac:dyDescent="0.25">
      <c r="B53" s="130">
        <v>16</v>
      </c>
      <c r="C53" s="154" t="s">
        <v>58</v>
      </c>
      <c r="D53" s="125">
        <v>1049.80141600001</v>
      </c>
      <c r="E53" s="5">
        <v>939.56445820000602</v>
      </c>
      <c r="F53" s="13">
        <v>767.09789390000401</v>
      </c>
      <c r="G53" s="10">
        <f t="shared" si="24"/>
        <v>0.89</v>
      </c>
      <c r="H53" s="57">
        <f t="shared" si="25"/>
        <v>-0.10999999999999999</v>
      </c>
      <c r="I53" s="3">
        <f t="shared" si="26"/>
        <v>75</v>
      </c>
      <c r="J53" s="57">
        <f t="shared" si="27"/>
        <v>0.15</v>
      </c>
      <c r="K53" s="79">
        <v>14039.1</v>
      </c>
      <c r="L53" s="103">
        <f t="shared" si="40"/>
        <v>14.9</v>
      </c>
      <c r="M53" s="57">
        <f t="shared" si="29"/>
        <v>-0.06</v>
      </c>
      <c r="N53" s="102">
        <v>15.4</v>
      </c>
      <c r="O53" s="58">
        <f t="shared" si="30"/>
        <v>61</v>
      </c>
      <c r="P53" s="57">
        <f t="shared" si="31"/>
        <v>-0.67</v>
      </c>
      <c r="Q53" s="63">
        <f t="shared" si="32"/>
        <v>4.0000000000000008E-2</v>
      </c>
      <c r="R53" s="63">
        <f t="shared" si="33"/>
        <v>-0.73</v>
      </c>
      <c r="S53" s="25">
        <f t="shared" si="34"/>
        <v>1</v>
      </c>
      <c r="T53" s="25">
        <f t="shared" si="35"/>
        <v>20</v>
      </c>
      <c r="U53" s="23" t="str">
        <f t="shared" si="36"/>
        <v>АВ</v>
      </c>
      <c r="V53" s="19">
        <f t="shared" si="37"/>
        <v>0</v>
      </c>
      <c r="W53" s="23">
        <f t="shared" si="38"/>
        <v>0</v>
      </c>
      <c r="X53" s="17">
        <f t="shared" si="39"/>
        <v>0</v>
      </c>
      <c r="Y53" s="1"/>
    </row>
    <row r="54" spans="2:26" ht="15" customHeight="1" outlineLevel="1" x14ac:dyDescent="0.25">
      <c r="B54" s="130">
        <v>17</v>
      </c>
      <c r="C54" s="154" t="s">
        <v>59</v>
      </c>
      <c r="D54" s="125">
        <v>483.360461600002</v>
      </c>
      <c r="E54" s="5">
        <v>487.44621210000201</v>
      </c>
      <c r="F54" s="13">
        <v>299.61159090000001</v>
      </c>
      <c r="G54" s="10">
        <f t="shared" si="24"/>
        <v>1.01</v>
      </c>
      <c r="H54" s="57">
        <f t="shared" si="25"/>
        <v>1.0000000000000009E-2</v>
      </c>
      <c r="I54" s="3">
        <f t="shared" si="26"/>
        <v>56</v>
      </c>
      <c r="J54" s="57">
        <f t="shared" si="27"/>
        <v>0.36</v>
      </c>
      <c r="K54" s="79">
        <v>12793.6</v>
      </c>
      <c r="L54" s="103">
        <f t="shared" si="40"/>
        <v>26.2</v>
      </c>
      <c r="M54" s="57">
        <f t="shared" si="29"/>
        <v>-0.87</v>
      </c>
      <c r="N54" s="102">
        <v>13.2</v>
      </c>
      <c r="O54" s="58">
        <f t="shared" si="30"/>
        <v>37</v>
      </c>
      <c r="P54" s="57">
        <f t="shared" si="31"/>
        <v>-0.8</v>
      </c>
      <c r="Q54" s="63">
        <f t="shared" si="32"/>
        <v>0.37</v>
      </c>
      <c r="R54" s="63">
        <f t="shared" si="33"/>
        <v>-1.67</v>
      </c>
      <c r="S54" s="25">
        <f t="shared" si="34"/>
        <v>1</v>
      </c>
      <c r="T54" s="25">
        <f t="shared" si="35"/>
        <v>20</v>
      </c>
      <c r="U54" s="23" t="str">
        <f t="shared" si="36"/>
        <v>АВ</v>
      </c>
      <c r="V54" s="19">
        <f t="shared" si="37"/>
        <v>0</v>
      </c>
      <c r="W54" s="23">
        <f t="shared" si="38"/>
        <v>0</v>
      </c>
      <c r="X54" s="17">
        <f t="shared" si="39"/>
        <v>0</v>
      </c>
      <c r="Y54" s="1"/>
    </row>
    <row r="55" spans="2:26" ht="15" customHeight="1" outlineLevel="1" x14ac:dyDescent="0.25">
      <c r="B55" s="130">
        <v>18</v>
      </c>
      <c r="C55" s="154" t="s">
        <v>60</v>
      </c>
      <c r="D55" s="125">
        <v>635.16857790000302</v>
      </c>
      <c r="E55" s="5">
        <v>630.67318480000301</v>
      </c>
      <c r="F55" s="13">
        <v>500.305603300001</v>
      </c>
      <c r="G55" s="10">
        <f t="shared" si="24"/>
        <v>0.99</v>
      </c>
      <c r="H55" s="57">
        <f t="shared" si="25"/>
        <v>-1.0000000000000009E-2</v>
      </c>
      <c r="I55" s="3">
        <f t="shared" si="26"/>
        <v>72</v>
      </c>
      <c r="J55" s="57">
        <f t="shared" si="27"/>
        <v>0.18</v>
      </c>
      <c r="K55" s="79">
        <v>10837.6</v>
      </c>
      <c r="L55" s="103">
        <f t="shared" si="40"/>
        <v>17.2</v>
      </c>
      <c r="M55" s="57">
        <f t="shared" si="29"/>
        <v>-0.23</v>
      </c>
      <c r="N55" s="102">
        <v>9.1999999999999993</v>
      </c>
      <c r="O55" s="58">
        <f t="shared" si="30"/>
        <v>69</v>
      </c>
      <c r="P55" s="57">
        <f t="shared" si="31"/>
        <v>-0.62</v>
      </c>
      <c r="Q55" s="63">
        <f t="shared" si="32"/>
        <v>0.16999999999999998</v>
      </c>
      <c r="R55" s="63">
        <f t="shared" si="33"/>
        <v>-0.85</v>
      </c>
      <c r="S55" s="25">
        <f t="shared" si="34"/>
        <v>1</v>
      </c>
      <c r="T55" s="25">
        <f t="shared" si="35"/>
        <v>20</v>
      </c>
      <c r="U55" s="23" t="str">
        <f t="shared" si="36"/>
        <v>АВ</v>
      </c>
      <c r="V55" s="19">
        <f t="shared" si="37"/>
        <v>0</v>
      </c>
      <c r="W55" s="23">
        <f t="shared" si="38"/>
        <v>0</v>
      </c>
      <c r="X55" s="17">
        <f t="shared" si="39"/>
        <v>0</v>
      </c>
      <c r="Y55" s="1"/>
    </row>
    <row r="56" spans="2:26" ht="15" customHeight="1" outlineLevel="1" x14ac:dyDescent="0.25">
      <c r="B56" s="130">
        <v>19</v>
      </c>
      <c r="C56" s="154" t="s">
        <v>61</v>
      </c>
      <c r="D56" s="125">
        <v>400.292686400001</v>
      </c>
      <c r="E56" s="5">
        <v>355.87066290000098</v>
      </c>
      <c r="F56" s="13">
        <v>306.53345689999998</v>
      </c>
      <c r="G56" s="10">
        <f t="shared" si="24"/>
        <v>0.89</v>
      </c>
      <c r="H56" s="57">
        <f t="shared" si="25"/>
        <v>-0.10999999999999999</v>
      </c>
      <c r="I56" s="3">
        <f t="shared" si="26"/>
        <v>79</v>
      </c>
      <c r="J56" s="57">
        <f t="shared" si="27"/>
        <v>0.1</v>
      </c>
      <c r="K56" s="79">
        <v>10818.8</v>
      </c>
      <c r="L56" s="103">
        <f t="shared" si="40"/>
        <v>30.4</v>
      </c>
      <c r="M56" s="57">
        <f t="shared" si="29"/>
        <v>-1.17</v>
      </c>
      <c r="N56" s="102">
        <v>13</v>
      </c>
      <c r="O56" s="58">
        <f t="shared" si="30"/>
        <v>27</v>
      </c>
      <c r="P56" s="57">
        <f t="shared" si="31"/>
        <v>-0.85</v>
      </c>
      <c r="Q56" s="63">
        <f t="shared" si="32"/>
        <v>-9.9999999999999811E-3</v>
      </c>
      <c r="R56" s="63">
        <f t="shared" si="33"/>
        <v>-2.02</v>
      </c>
      <c r="S56" s="25">
        <f t="shared" si="34"/>
        <v>2</v>
      </c>
      <c r="T56" s="25">
        <f t="shared" si="35"/>
        <v>20</v>
      </c>
      <c r="U56" s="23">
        <f t="shared" si="36"/>
        <v>0</v>
      </c>
      <c r="V56" s="19">
        <f t="shared" si="37"/>
        <v>0</v>
      </c>
      <c r="W56" s="23" t="str">
        <f t="shared" si="38"/>
        <v>ВВ</v>
      </c>
      <c r="X56" s="17">
        <f t="shared" si="39"/>
        <v>0</v>
      </c>
      <c r="Y56" s="1"/>
    </row>
    <row r="57" spans="2:26" ht="15" customHeight="1" outlineLevel="1" x14ac:dyDescent="0.25">
      <c r="B57" s="130">
        <v>20</v>
      </c>
      <c r="C57" s="154" t="s">
        <v>62</v>
      </c>
      <c r="D57" s="125">
        <v>2264.9897148999598</v>
      </c>
      <c r="E57" s="5">
        <v>2226.9214772999499</v>
      </c>
      <c r="F57" s="13">
        <v>1401.84531579999</v>
      </c>
      <c r="G57" s="10">
        <f t="shared" si="24"/>
        <v>0.98</v>
      </c>
      <c r="H57" s="57">
        <f t="shared" si="25"/>
        <v>-2.0000000000000018E-2</v>
      </c>
      <c r="I57" s="3">
        <f t="shared" si="26"/>
        <v>57</v>
      </c>
      <c r="J57" s="57">
        <f t="shared" si="27"/>
        <v>0.35</v>
      </c>
      <c r="K57" s="79">
        <v>40771.1</v>
      </c>
      <c r="L57" s="103">
        <f t="shared" si="40"/>
        <v>18.3</v>
      </c>
      <c r="M57" s="57">
        <f t="shared" si="29"/>
        <v>-0.31</v>
      </c>
      <c r="N57" s="102">
        <v>39.799999999999997</v>
      </c>
      <c r="O57" s="58">
        <f t="shared" si="30"/>
        <v>56</v>
      </c>
      <c r="P57" s="57">
        <f t="shared" si="31"/>
        <v>-0.69</v>
      </c>
      <c r="Q57" s="63">
        <f t="shared" si="32"/>
        <v>0.32999999999999996</v>
      </c>
      <c r="R57" s="63">
        <f>M57+P57</f>
        <v>-1</v>
      </c>
      <c r="S57" s="25">
        <f t="shared" si="34"/>
        <v>1</v>
      </c>
      <c r="T57" s="25">
        <f t="shared" si="35"/>
        <v>20</v>
      </c>
      <c r="U57" s="23" t="str">
        <f t="shared" si="36"/>
        <v>АВ</v>
      </c>
      <c r="V57" s="19">
        <f t="shared" si="37"/>
        <v>0</v>
      </c>
      <c r="W57" s="23">
        <f t="shared" si="38"/>
        <v>0</v>
      </c>
      <c r="X57" s="17">
        <f t="shared" si="39"/>
        <v>0</v>
      </c>
      <c r="Y57" s="1"/>
    </row>
    <row r="58" spans="2:26" ht="15" customHeight="1" outlineLevel="1" x14ac:dyDescent="0.25">
      <c r="B58" s="130">
        <v>21</v>
      </c>
      <c r="C58" s="154" t="s">
        <v>63</v>
      </c>
      <c r="D58" s="125">
        <v>553.489693700001</v>
      </c>
      <c r="E58" s="5">
        <v>512.97274860000095</v>
      </c>
      <c r="F58" s="13">
        <v>438.84912889999998</v>
      </c>
      <c r="G58" s="10">
        <f t="shared" si="24"/>
        <v>0.93</v>
      </c>
      <c r="H58" s="57">
        <f t="shared" si="25"/>
        <v>-6.9999999999999951E-2</v>
      </c>
      <c r="I58" s="3">
        <f t="shared" si="26"/>
        <v>78</v>
      </c>
      <c r="J58" s="57">
        <f t="shared" si="27"/>
        <v>0.11</v>
      </c>
      <c r="K58" s="79">
        <v>9340.7000000000007</v>
      </c>
      <c r="L58" s="103">
        <f t="shared" si="40"/>
        <v>18.2</v>
      </c>
      <c r="M58" s="57">
        <f t="shared" si="29"/>
        <v>-0.3</v>
      </c>
      <c r="N58" s="102">
        <v>11.2</v>
      </c>
      <c r="O58" s="58">
        <f t="shared" si="30"/>
        <v>46</v>
      </c>
      <c r="P58" s="57">
        <f t="shared" si="31"/>
        <v>-0.75</v>
      </c>
      <c r="Q58" s="63">
        <f t="shared" si="32"/>
        <v>4.0000000000000049E-2</v>
      </c>
      <c r="R58" s="63">
        <f t="shared" ref="R58:R61" si="41">M58+P58</f>
        <v>-1.05</v>
      </c>
      <c r="S58" s="25">
        <f t="shared" si="34"/>
        <v>1</v>
      </c>
      <c r="T58" s="25">
        <f t="shared" si="35"/>
        <v>20</v>
      </c>
      <c r="U58" s="23" t="str">
        <f t="shared" si="36"/>
        <v>АВ</v>
      </c>
      <c r="V58" s="19">
        <f t="shared" si="37"/>
        <v>0</v>
      </c>
      <c r="W58" s="23">
        <f t="shared" si="38"/>
        <v>0</v>
      </c>
      <c r="X58" s="17">
        <f t="shared" si="39"/>
        <v>0</v>
      </c>
      <c r="Y58" s="1"/>
    </row>
    <row r="59" spans="2:26" ht="15" customHeight="1" outlineLevel="1" x14ac:dyDescent="0.25">
      <c r="B59" s="130">
        <v>22</v>
      </c>
      <c r="C59" s="154" t="s">
        <v>64</v>
      </c>
      <c r="D59" s="125">
        <v>748.920282000003</v>
      </c>
      <c r="E59" s="5">
        <v>734.66029410000294</v>
      </c>
      <c r="F59" s="13">
        <v>457.79044110000098</v>
      </c>
      <c r="G59" s="10">
        <f t="shared" si="24"/>
        <v>0.98</v>
      </c>
      <c r="H59" s="57">
        <f t="shared" si="25"/>
        <v>-2.0000000000000018E-2</v>
      </c>
      <c r="I59" s="3">
        <f t="shared" si="26"/>
        <v>57</v>
      </c>
      <c r="J59" s="57">
        <f t="shared" si="27"/>
        <v>0.35</v>
      </c>
      <c r="K59" s="79">
        <v>12699</v>
      </c>
      <c r="L59" s="103">
        <f t="shared" si="40"/>
        <v>17.3</v>
      </c>
      <c r="M59" s="57">
        <f t="shared" si="29"/>
        <v>-0.24</v>
      </c>
      <c r="N59" s="102">
        <v>15</v>
      </c>
      <c r="O59" s="58">
        <f t="shared" si="30"/>
        <v>49</v>
      </c>
      <c r="P59" s="57">
        <f t="shared" si="31"/>
        <v>-0.73</v>
      </c>
      <c r="Q59" s="63">
        <f t="shared" si="32"/>
        <v>0.32999999999999996</v>
      </c>
      <c r="R59" s="63">
        <f t="shared" si="41"/>
        <v>-0.97</v>
      </c>
      <c r="S59" s="25">
        <f t="shared" si="34"/>
        <v>1</v>
      </c>
      <c r="T59" s="25">
        <f t="shared" si="35"/>
        <v>20</v>
      </c>
      <c r="U59" s="23" t="str">
        <f t="shared" si="36"/>
        <v>АВ</v>
      </c>
      <c r="V59" s="19">
        <f t="shared" si="37"/>
        <v>0</v>
      </c>
      <c r="W59" s="23">
        <f t="shared" si="38"/>
        <v>0</v>
      </c>
      <c r="X59" s="17">
        <f t="shared" si="39"/>
        <v>0</v>
      </c>
      <c r="Y59" s="1"/>
    </row>
    <row r="60" spans="2:26" ht="15" customHeight="1" outlineLevel="1" x14ac:dyDescent="0.25">
      <c r="B60" s="130">
        <v>23</v>
      </c>
      <c r="C60" s="154" t="s">
        <v>65</v>
      </c>
      <c r="D60" s="125">
        <v>792.92040860000498</v>
      </c>
      <c r="E60" s="5">
        <v>751.89173180000398</v>
      </c>
      <c r="F60" s="13">
        <v>673.99451780000197</v>
      </c>
      <c r="G60" s="10">
        <f t="shared" si="24"/>
        <v>0.95</v>
      </c>
      <c r="H60" s="57">
        <f t="shared" si="25"/>
        <v>-5.0000000000000044E-2</v>
      </c>
      <c r="I60" s="3">
        <f t="shared" si="26"/>
        <v>82</v>
      </c>
      <c r="J60" s="57">
        <f t="shared" si="27"/>
        <v>7.0000000000000007E-2</v>
      </c>
      <c r="K60" s="79">
        <v>9514</v>
      </c>
      <c r="L60" s="103">
        <f t="shared" si="40"/>
        <v>12.7</v>
      </c>
      <c r="M60" s="57">
        <f t="shared" si="29"/>
        <v>0.09</v>
      </c>
      <c r="N60" s="102">
        <v>10.1</v>
      </c>
      <c r="O60" s="58">
        <f t="shared" si="30"/>
        <v>74</v>
      </c>
      <c r="P60" s="57">
        <f t="shared" si="31"/>
        <v>-0.6</v>
      </c>
      <c r="Q60" s="63">
        <f t="shared" si="32"/>
        <v>1.9999999999999962E-2</v>
      </c>
      <c r="R60" s="63">
        <f t="shared" si="41"/>
        <v>-0.51</v>
      </c>
      <c r="S60" s="25">
        <f t="shared" si="34"/>
        <v>1</v>
      </c>
      <c r="T60" s="25">
        <f t="shared" si="35"/>
        <v>20</v>
      </c>
      <c r="U60" s="23" t="str">
        <f t="shared" si="36"/>
        <v>АВ</v>
      </c>
      <c r="V60" s="19">
        <f t="shared" si="37"/>
        <v>0</v>
      </c>
      <c r="W60" s="23">
        <f t="shared" si="38"/>
        <v>0</v>
      </c>
      <c r="X60" s="17">
        <f t="shared" si="39"/>
        <v>0</v>
      </c>
      <c r="Y60" s="1"/>
    </row>
    <row r="61" spans="2:26" ht="15" customHeight="1" outlineLevel="1" x14ac:dyDescent="0.25">
      <c r="B61" s="130">
        <v>24</v>
      </c>
      <c r="C61" s="154" t="s">
        <v>66</v>
      </c>
      <c r="D61" s="125">
        <v>818.92631540000195</v>
      </c>
      <c r="E61" s="5">
        <v>818.69821100000195</v>
      </c>
      <c r="F61" s="13">
        <v>677.30300490000002</v>
      </c>
      <c r="G61" s="10">
        <f t="shared" si="24"/>
        <v>1</v>
      </c>
      <c r="H61" s="57">
        <f t="shared" si="25"/>
        <v>0</v>
      </c>
      <c r="I61" s="3">
        <f t="shared" si="26"/>
        <v>75</v>
      </c>
      <c r="J61" s="57">
        <f t="shared" si="27"/>
        <v>0.15</v>
      </c>
      <c r="K61" s="79">
        <v>8699.1</v>
      </c>
      <c r="L61" s="103">
        <f t="shared" si="40"/>
        <v>10.6</v>
      </c>
      <c r="M61" s="57">
        <f t="shared" si="29"/>
        <v>0.24</v>
      </c>
      <c r="N61" s="102">
        <v>14</v>
      </c>
      <c r="O61" s="58">
        <f t="shared" si="30"/>
        <v>58</v>
      </c>
      <c r="P61" s="57">
        <f>ROUND(O61/$O$37-100%,2)</f>
        <v>-0.68</v>
      </c>
      <c r="Q61" s="63">
        <f t="shared" si="32"/>
        <v>0.15</v>
      </c>
      <c r="R61" s="63">
        <f t="shared" si="41"/>
        <v>-0.44000000000000006</v>
      </c>
      <c r="S61" s="25">
        <f t="shared" si="34"/>
        <v>1</v>
      </c>
      <c r="T61" s="25">
        <f t="shared" si="35"/>
        <v>20</v>
      </c>
      <c r="U61" s="23" t="str">
        <f t="shared" si="36"/>
        <v>АВ</v>
      </c>
      <c r="V61" s="19">
        <f t="shared" si="37"/>
        <v>0</v>
      </c>
      <c r="W61" s="23">
        <f t="shared" si="38"/>
        <v>0</v>
      </c>
      <c r="X61" s="17">
        <f t="shared" si="39"/>
        <v>0</v>
      </c>
      <c r="Y61" s="1"/>
    </row>
    <row r="62" spans="2:26" ht="15" customHeight="1" outlineLevel="1" x14ac:dyDescent="0.25">
      <c r="B62" s="130">
        <v>25</v>
      </c>
      <c r="C62" s="154" t="s">
        <v>67</v>
      </c>
      <c r="D62" s="125">
        <v>528.60468620000199</v>
      </c>
      <c r="E62" s="5">
        <v>517.85573550000197</v>
      </c>
      <c r="F62" s="13">
        <v>284.98238800000001</v>
      </c>
      <c r="G62" s="10">
        <f t="shared" si="24"/>
        <v>0.98</v>
      </c>
      <c r="H62" s="57">
        <f t="shared" si="25"/>
        <v>-2.0000000000000018E-2</v>
      </c>
      <c r="I62" s="3">
        <f t="shared" si="26"/>
        <v>50</v>
      </c>
      <c r="J62" s="57">
        <f t="shared" si="27"/>
        <v>0.43</v>
      </c>
      <c r="K62" s="79">
        <v>11531.7</v>
      </c>
      <c r="L62" s="103">
        <f t="shared" si="40"/>
        <v>22.3</v>
      </c>
      <c r="M62" s="57">
        <f t="shared" si="29"/>
        <v>-0.59</v>
      </c>
      <c r="N62" s="102">
        <v>13</v>
      </c>
      <c r="O62" s="58">
        <f t="shared" si="30"/>
        <v>40</v>
      </c>
      <c r="P62" s="57">
        <f t="shared" si="31"/>
        <v>-0.78</v>
      </c>
      <c r="Q62" s="63">
        <f t="shared" si="32"/>
        <v>0.41</v>
      </c>
      <c r="R62" s="63">
        <f>M62+P62</f>
        <v>-1.37</v>
      </c>
      <c r="S62" s="25">
        <f>IF(Q62&gt;=$Q$11,1,2)</f>
        <v>1</v>
      </c>
      <c r="T62" s="25">
        <f>IF(R62&gt;=$R$37,10,20)</f>
        <v>20</v>
      </c>
      <c r="U62" s="23" t="str">
        <f t="shared" si="36"/>
        <v>АВ</v>
      </c>
      <c r="V62" s="19">
        <f t="shared" si="37"/>
        <v>0</v>
      </c>
      <c r="W62" s="23">
        <f t="shared" si="38"/>
        <v>0</v>
      </c>
      <c r="X62" s="17">
        <f t="shared" si="39"/>
        <v>0</v>
      </c>
      <c r="Y62" s="1"/>
    </row>
    <row r="63" spans="2:26" ht="18.75" x14ac:dyDescent="0.25">
      <c r="B63" s="126" t="s">
        <v>40</v>
      </c>
      <c r="C63" s="127" t="s">
        <v>23</v>
      </c>
      <c r="D63" s="123">
        <f>SUM(D65:D70)</f>
        <v>19497.641440599971</v>
      </c>
      <c r="E63" s="70">
        <f t="shared" ref="E63:F63" si="42">SUM(E65:E70)</f>
        <v>20110.367195700041</v>
      </c>
      <c r="F63" s="70">
        <f t="shared" si="42"/>
        <v>8741.057028299967</v>
      </c>
      <c r="G63" s="11">
        <f t="shared" si="24"/>
        <v>1.03</v>
      </c>
      <c r="H63" s="49"/>
      <c r="I63" s="12">
        <f>ROUND(F63/E63*182.5,0)</f>
        <v>79</v>
      </c>
      <c r="J63" s="53"/>
      <c r="K63" s="106">
        <f>SUM(K65:K70)</f>
        <v>252765.1</v>
      </c>
      <c r="L63" s="12">
        <f t="shared" ref="L63" si="43">ROUND(K63/E63,0)</f>
        <v>13</v>
      </c>
      <c r="M63" s="54"/>
      <c r="N63" s="107">
        <f>SUM(N65:N70)</f>
        <v>136.69999999999999</v>
      </c>
      <c r="O63" s="68">
        <f>ROUND((E63/N63),0)</f>
        <v>147</v>
      </c>
      <c r="P63" s="54"/>
      <c r="Q63" s="54"/>
      <c r="R63" s="54"/>
      <c r="S63" s="72"/>
      <c r="T63" s="72"/>
      <c r="U63" s="12"/>
      <c r="V63" s="12"/>
      <c r="W63" s="12"/>
      <c r="X63" s="12"/>
      <c r="Y63" s="1"/>
      <c r="Z63" s="155"/>
    </row>
    <row r="64" spans="2:26" ht="18" x14ac:dyDescent="0.25">
      <c r="B64" s="128"/>
      <c r="C64" s="129" t="s">
        <v>26</v>
      </c>
      <c r="D64" s="124"/>
      <c r="E64" s="39"/>
      <c r="F64" s="43"/>
      <c r="G64" s="46">
        <v>1</v>
      </c>
      <c r="H64" s="50"/>
      <c r="I64" s="104">
        <v>88</v>
      </c>
      <c r="J64" s="44"/>
      <c r="K64" s="38"/>
      <c r="L64" s="104">
        <v>14</v>
      </c>
      <c r="M64" s="40"/>
      <c r="N64" s="101"/>
      <c r="O64" s="104">
        <v>183</v>
      </c>
      <c r="P64" s="40"/>
      <c r="Q64" s="46">
        <v>0</v>
      </c>
      <c r="R64" s="46">
        <v>0</v>
      </c>
      <c r="S64" s="38"/>
      <c r="T64" s="38"/>
      <c r="U64" s="45"/>
      <c r="V64" s="45"/>
      <c r="W64" s="45"/>
      <c r="X64" s="45"/>
      <c r="Y64" s="1"/>
      <c r="Z64" s="155"/>
    </row>
    <row r="65" spans="2:26" ht="15" customHeight="1" outlineLevel="1" x14ac:dyDescent="0.2">
      <c r="B65" s="130">
        <v>1</v>
      </c>
      <c r="C65" s="135" t="s">
        <v>102</v>
      </c>
      <c r="D65" s="125">
        <v>3279.9611199999699</v>
      </c>
      <c r="E65" s="5">
        <v>3485.7070399999702</v>
      </c>
      <c r="F65" s="13">
        <v>977.02749499999902</v>
      </c>
      <c r="G65" s="10">
        <f t="shared" ref="G65:G70" si="44">IF(E65&gt;0,ROUND((E65/D65),2),0)</f>
        <v>1.06</v>
      </c>
      <c r="H65" s="57">
        <f>G65-$G$64</f>
        <v>6.0000000000000053E-2</v>
      </c>
      <c r="I65" s="3">
        <f>ROUND(F65/E65*182.5/2,0)</f>
        <v>26</v>
      </c>
      <c r="J65" s="57">
        <f>-(ROUND(I65/$I$64-100%,2))</f>
        <v>0.7</v>
      </c>
      <c r="K65" s="79">
        <v>57547.1</v>
      </c>
      <c r="L65" s="103">
        <f t="shared" ref="L65:L70" si="45">ROUND(K65/E65,1)</f>
        <v>16.5</v>
      </c>
      <c r="M65" s="57">
        <f>-ROUND(L65/$L$64-100%,2)</f>
        <v>-0.18</v>
      </c>
      <c r="N65" s="102">
        <v>32</v>
      </c>
      <c r="O65" s="58">
        <f t="shared" ref="O65:O70" si="46">ROUND((E65/N65),0)</f>
        <v>109</v>
      </c>
      <c r="P65" s="57">
        <f t="shared" ref="P65" si="47">ROUND(O65/$O$64-100%,2)</f>
        <v>-0.4</v>
      </c>
      <c r="Q65" s="63">
        <f t="shared" ref="Q65:Q70" si="48">H65+J65</f>
        <v>0.76</v>
      </c>
      <c r="R65" s="63">
        <f t="shared" ref="R65:R70" si="49">M65+P65</f>
        <v>-0.58000000000000007</v>
      </c>
      <c r="S65" s="25">
        <f>IF(Q65&gt;=$Q$11,1,2)</f>
        <v>1</v>
      </c>
      <c r="T65" s="25">
        <f>IF(R65&gt;=$R$37,10,20)</f>
        <v>20</v>
      </c>
      <c r="U65" s="23" t="str">
        <f t="shared" ref="U65:U70" si="50">IF(S65+T65=21,$U$8,0)</f>
        <v>АВ</v>
      </c>
      <c r="V65" s="19">
        <f t="shared" ref="V65:V70" si="51">IF(S65+T65=11,$V$8,0)</f>
        <v>0</v>
      </c>
      <c r="W65" s="23">
        <f t="shared" ref="W65:W70" si="52">IF(S65+T65=22,$W$8,0)</f>
        <v>0</v>
      </c>
      <c r="X65" s="17">
        <f t="shared" ref="X65:X70" si="53">IF(S65+T65=12,$X$8,0)</f>
        <v>0</v>
      </c>
      <c r="Y65" s="1"/>
      <c r="Z65" s="155"/>
    </row>
    <row r="66" spans="2:26" ht="15" customHeight="1" outlineLevel="1" x14ac:dyDescent="0.2">
      <c r="B66" s="130">
        <v>2</v>
      </c>
      <c r="C66" s="135" t="s">
        <v>103</v>
      </c>
      <c r="D66" s="125">
        <v>3555.2924799999701</v>
      </c>
      <c r="E66" s="5">
        <v>3204.07871999999</v>
      </c>
      <c r="F66" s="13">
        <v>1476.7755382</v>
      </c>
      <c r="G66" s="10">
        <f t="shared" si="44"/>
        <v>0.9</v>
      </c>
      <c r="H66" s="57">
        <f t="shared" ref="H66:H70" si="54">G66-$G$64</f>
        <v>-9.9999999999999978E-2</v>
      </c>
      <c r="I66" s="3">
        <f t="shared" ref="I66:I70" si="55">ROUND(F66/E66*182.5/2,0)</f>
        <v>42</v>
      </c>
      <c r="J66" s="57">
        <f t="shared" ref="J66:J70" si="56">-(ROUND(I66/$I$64-100%,2))</f>
        <v>0.52</v>
      </c>
      <c r="K66" s="79">
        <v>29509.8</v>
      </c>
      <c r="L66" s="103">
        <f t="shared" si="45"/>
        <v>9.1999999999999993</v>
      </c>
      <c r="M66" s="57">
        <f t="shared" ref="M66:M70" si="57">-ROUND(L66/$L$64-100%,2)</f>
        <v>0.34</v>
      </c>
      <c r="N66" s="102">
        <v>18</v>
      </c>
      <c r="O66" s="58">
        <f t="shared" si="46"/>
        <v>178</v>
      </c>
      <c r="P66" s="57">
        <f>ROUND(O66/$O$64-100%,2)</f>
        <v>-0.03</v>
      </c>
      <c r="Q66" s="63">
        <f t="shared" si="48"/>
        <v>0.42000000000000004</v>
      </c>
      <c r="R66" s="63">
        <f t="shared" si="49"/>
        <v>0.31000000000000005</v>
      </c>
      <c r="S66" s="25">
        <f t="shared" ref="S66:S70" si="58">IF(Q66&gt;=$Q$11,1,2)</f>
        <v>1</v>
      </c>
      <c r="T66" s="25">
        <f t="shared" ref="T66:T70" si="59">IF(R66&gt;=$R$37,10,20)</f>
        <v>10</v>
      </c>
      <c r="U66" s="23">
        <f t="shared" si="50"/>
        <v>0</v>
      </c>
      <c r="V66" s="19" t="str">
        <f t="shared" si="51"/>
        <v>АА</v>
      </c>
      <c r="W66" s="23">
        <f t="shared" si="52"/>
        <v>0</v>
      </c>
      <c r="X66" s="17">
        <f t="shared" si="53"/>
        <v>0</v>
      </c>
      <c r="Y66" s="1"/>
      <c r="Z66" s="155"/>
    </row>
    <row r="67" spans="2:26" ht="15" customHeight="1" outlineLevel="1" x14ac:dyDescent="0.2">
      <c r="B67" s="130">
        <v>3</v>
      </c>
      <c r="C67" s="135" t="s">
        <v>104</v>
      </c>
      <c r="D67" s="125">
        <v>2016.5293475000101</v>
      </c>
      <c r="E67" s="5">
        <v>1993.85796800001</v>
      </c>
      <c r="F67" s="13">
        <v>991.45082920000004</v>
      </c>
      <c r="G67" s="10">
        <f t="shared" si="44"/>
        <v>0.99</v>
      </c>
      <c r="H67" s="57">
        <f t="shared" si="54"/>
        <v>-1.0000000000000009E-2</v>
      </c>
      <c r="I67" s="3">
        <f t="shared" si="55"/>
        <v>45</v>
      </c>
      <c r="J67" s="57">
        <f t="shared" si="56"/>
        <v>0.49</v>
      </c>
      <c r="K67" s="79">
        <v>32162</v>
      </c>
      <c r="L67" s="103">
        <f t="shared" si="45"/>
        <v>16.100000000000001</v>
      </c>
      <c r="M67" s="57">
        <f t="shared" si="57"/>
        <v>-0.15</v>
      </c>
      <c r="N67" s="102">
        <v>15.6</v>
      </c>
      <c r="O67" s="58">
        <f t="shared" si="46"/>
        <v>128</v>
      </c>
      <c r="P67" s="57">
        <f t="shared" ref="P67:P70" si="60">ROUND(O67/$O$64-100%,2)</f>
        <v>-0.3</v>
      </c>
      <c r="Q67" s="63">
        <f t="shared" si="48"/>
        <v>0.48</v>
      </c>
      <c r="R67" s="63">
        <f t="shared" si="49"/>
        <v>-0.44999999999999996</v>
      </c>
      <c r="S67" s="25">
        <f t="shared" si="58"/>
        <v>1</v>
      </c>
      <c r="T67" s="25">
        <f t="shared" si="59"/>
        <v>20</v>
      </c>
      <c r="U67" s="23" t="str">
        <f t="shared" si="50"/>
        <v>АВ</v>
      </c>
      <c r="V67" s="19">
        <f t="shared" si="51"/>
        <v>0</v>
      </c>
      <c r="W67" s="23">
        <f t="shared" si="52"/>
        <v>0</v>
      </c>
      <c r="X67" s="17">
        <f t="shared" si="53"/>
        <v>0</v>
      </c>
      <c r="Y67" s="1"/>
      <c r="Z67" s="155"/>
    </row>
    <row r="68" spans="2:26" ht="15" customHeight="1" outlineLevel="1" x14ac:dyDescent="0.2">
      <c r="B68" s="130">
        <v>4</v>
      </c>
      <c r="C68" s="135" t="s">
        <v>105</v>
      </c>
      <c r="D68" s="125">
        <v>6941.4469596000099</v>
      </c>
      <c r="E68" s="5">
        <v>7591.2729268000603</v>
      </c>
      <c r="F68" s="13">
        <v>3720.7192181999699</v>
      </c>
      <c r="G68" s="10">
        <f t="shared" si="44"/>
        <v>1.0900000000000001</v>
      </c>
      <c r="H68" s="57">
        <f t="shared" si="54"/>
        <v>9.000000000000008E-2</v>
      </c>
      <c r="I68" s="3">
        <f t="shared" si="55"/>
        <v>45</v>
      </c>
      <c r="J68" s="57">
        <f t="shared" si="56"/>
        <v>0.49</v>
      </c>
      <c r="K68" s="79">
        <v>73479.100000000006</v>
      </c>
      <c r="L68" s="103">
        <f t="shared" si="45"/>
        <v>9.6999999999999993</v>
      </c>
      <c r="M68" s="57">
        <f t="shared" si="57"/>
        <v>0.31</v>
      </c>
      <c r="N68" s="102">
        <v>34.5</v>
      </c>
      <c r="O68" s="58">
        <f t="shared" si="46"/>
        <v>220</v>
      </c>
      <c r="P68" s="57">
        <f t="shared" si="60"/>
        <v>0.2</v>
      </c>
      <c r="Q68" s="63">
        <f t="shared" si="48"/>
        <v>0.58000000000000007</v>
      </c>
      <c r="R68" s="63">
        <f t="shared" si="49"/>
        <v>0.51</v>
      </c>
      <c r="S68" s="25">
        <f t="shared" si="58"/>
        <v>1</v>
      </c>
      <c r="T68" s="25">
        <f t="shared" si="59"/>
        <v>10</v>
      </c>
      <c r="U68" s="23">
        <f t="shared" si="50"/>
        <v>0</v>
      </c>
      <c r="V68" s="19" t="str">
        <f t="shared" si="51"/>
        <v>АА</v>
      </c>
      <c r="W68" s="23">
        <f t="shared" si="52"/>
        <v>0</v>
      </c>
      <c r="X68" s="17">
        <f t="shared" si="53"/>
        <v>0</v>
      </c>
      <c r="Y68" s="1"/>
    </row>
    <row r="69" spans="2:26" ht="15" customHeight="1" outlineLevel="1" x14ac:dyDescent="0.2">
      <c r="B69" s="130">
        <v>5</v>
      </c>
      <c r="C69" s="135" t="s">
        <v>106</v>
      </c>
      <c r="D69" s="125">
        <v>1778.76514320001</v>
      </c>
      <c r="E69" s="5">
        <v>1902.22645190001</v>
      </c>
      <c r="F69" s="13">
        <v>583.57352019999905</v>
      </c>
      <c r="G69" s="10">
        <f t="shared" si="44"/>
        <v>1.07</v>
      </c>
      <c r="H69" s="57">
        <f t="shared" si="54"/>
        <v>7.0000000000000062E-2</v>
      </c>
      <c r="I69" s="3">
        <f t="shared" si="55"/>
        <v>28</v>
      </c>
      <c r="J69" s="57">
        <f t="shared" si="56"/>
        <v>0.68</v>
      </c>
      <c r="K69" s="79">
        <v>31109.4</v>
      </c>
      <c r="L69" s="103">
        <f t="shared" si="45"/>
        <v>16.399999999999999</v>
      </c>
      <c r="M69" s="57">
        <f t="shared" si="57"/>
        <v>-0.17</v>
      </c>
      <c r="N69" s="102">
        <v>21</v>
      </c>
      <c r="O69" s="58">
        <f t="shared" si="46"/>
        <v>91</v>
      </c>
      <c r="P69" s="57">
        <f t="shared" si="60"/>
        <v>-0.5</v>
      </c>
      <c r="Q69" s="63">
        <f t="shared" si="48"/>
        <v>0.75000000000000011</v>
      </c>
      <c r="R69" s="63">
        <f t="shared" si="49"/>
        <v>-0.67</v>
      </c>
      <c r="S69" s="25">
        <f>IF(Q69&gt;=$Q$11,1,2)</f>
        <v>1</v>
      </c>
      <c r="T69" s="25">
        <f t="shared" si="59"/>
        <v>20</v>
      </c>
      <c r="U69" s="23" t="str">
        <f t="shared" si="50"/>
        <v>АВ</v>
      </c>
      <c r="V69" s="19">
        <f t="shared" si="51"/>
        <v>0</v>
      </c>
      <c r="W69" s="23">
        <f t="shared" si="52"/>
        <v>0</v>
      </c>
      <c r="X69" s="17">
        <f t="shared" si="53"/>
        <v>0</v>
      </c>
      <c r="Y69" s="1"/>
    </row>
    <row r="70" spans="2:26" ht="15" customHeight="1" outlineLevel="1" x14ac:dyDescent="0.2">
      <c r="B70" s="130">
        <v>6</v>
      </c>
      <c r="C70" s="135" t="s">
        <v>107</v>
      </c>
      <c r="D70" s="125">
        <v>1925.6463902999999</v>
      </c>
      <c r="E70" s="5">
        <v>1933.224089</v>
      </c>
      <c r="F70" s="13">
        <v>991.51042749999999</v>
      </c>
      <c r="G70" s="10">
        <f t="shared" si="44"/>
        <v>1</v>
      </c>
      <c r="H70" s="57">
        <f t="shared" si="54"/>
        <v>0</v>
      </c>
      <c r="I70" s="3">
        <f t="shared" si="55"/>
        <v>47</v>
      </c>
      <c r="J70" s="57">
        <f t="shared" si="56"/>
        <v>0.47</v>
      </c>
      <c r="K70" s="79">
        <v>28957.7</v>
      </c>
      <c r="L70" s="103">
        <f t="shared" si="45"/>
        <v>15</v>
      </c>
      <c r="M70" s="57">
        <f t="shared" si="57"/>
        <v>-7.0000000000000007E-2</v>
      </c>
      <c r="N70" s="102">
        <v>15.6</v>
      </c>
      <c r="O70" s="58">
        <f t="shared" si="46"/>
        <v>124</v>
      </c>
      <c r="P70" s="57">
        <f t="shared" si="60"/>
        <v>-0.32</v>
      </c>
      <c r="Q70" s="63">
        <f t="shared" si="48"/>
        <v>0.47</v>
      </c>
      <c r="R70" s="63">
        <f t="shared" si="49"/>
        <v>-0.39</v>
      </c>
      <c r="S70" s="25">
        <f t="shared" si="58"/>
        <v>1</v>
      </c>
      <c r="T70" s="25">
        <f t="shared" si="59"/>
        <v>20</v>
      </c>
      <c r="U70" s="23" t="str">
        <f t="shared" si="50"/>
        <v>АВ</v>
      </c>
      <c r="V70" s="19">
        <f t="shared" si="51"/>
        <v>0</v>
      </c>
      <c r="W70" s="23">
        <f t="shared" si="52"/>
        <v>0</v>
      </c>
      <c r="X70" s="17">
        <f t="shared" si="53"/>
        <v>0</v>
      </c>
      <c r="Y70" s="1"/>
    </row>
    <row r="71" spans="2:26" ht="18.75" x14ac:dyDescent="0.25">
      <c r="B71" s="126" t="s">
        <v>41</v>
      </c>
      <c r="C71" s="127" t="s">
        <v>140</v>
      </c>
      <c r="D71" s="123">
        <f>SUM(D73:D97)</f>
        <v>92268.834858999471</v>
      </c>
      <c r="E71" s="70">
        <f t="shared" ref="E71:F71" si="61">SUM(E73:E97)</f>
        <v>76472.045912999616</v>
      </c>
      <c r="F71" s="71">
        <f t="shared" si="61"/>
        <v>69867.982148997165</v>
      </c>
      <c r="G71" s="11">
        <f t="shared" ref="G71" si="62">IF(E71&gt;0,ROUND((E71/D71),2),0)</f>
        <v>0.83</v>
      </c>
      <c r="H71" s="49"/>
      <c r="I71" s="12">
        <f>ROUND(F71/E71*182.5,0)</f>
        <v>167</v>
      </c>
      <c r="J71" s="53"/>
      <c r="K71" s="106">
        <f>SUM(K73:K97)</f>
        <v>450862</v>
      </c>
      <c r="L71" s="12">
        <f t="shared" ref="L71" si="63">ROUND(K71/E71,0)</f>
        <v>6</v>
      </c>
      <c r="M71" s="54"/>
      <c r="N71" s="107">
        <f>SUM(N73:N97)</f>
        <v>507.3</v>
      </c>
      <c r="O71" s="68">
        <f>ROUND((E71/N71),0)</f>
        <v>151</v>
      </c>
      <c r="P71" s="54"/>
      <c r="Q71" s="54"/>
      <c r="R71" s="54"/>
      <c r="S71" s="72"/>
      <c r="T71" s="72"/>
      <c r="U71" s="12"/>
      <c r="V71" s="12"/>
      <c r="W71" s="12"/>
      <c r="X71" s="12"/>
      <c r="Y71" s="1"/>
    </row>
    <row r="72" spans="2:26" ht="18" x14ac:dyDescent="0.25">
      <c r="B72" s="128"/>
      <c r="C72" s="129" t="s">
        <v>26</v>
      </c>
      <c r="D72" s="124"/>
      <c r="E72" s="39"/>
      <c r="F72" s="43"/>
      <c r="G72" s="46">
        <v>1</v>
      </c>
      <c r="H72" s="50"/>
      <c r="I72" s="104">
        <v>88</v>
      </c>
      <c r="J72" s="44"/>
      <c r="K72" s="38"/>
      <c r="L72" s="104">
        <v>14</v>
      </c>
      <c r="M72" s="40"/>
      <c r="N72" s="101"/>
      <c r="O72" s="104">
        <v>183</v>
      </c>
      <c r="P72" s="40"/>
      <c r="Q72" s="46">
        <v>0</v>
      </c>
      <c r="R72" s="46">
        <v>0</v>
      </c>
      <c r="S72" s="38"/>
      <c r="T72" s="38"/>
      <c r="U72" s="45"/>
      <c r="V72" s="45"/>
      <c r="W72" s="45"/>
      <c r="X72" s="45"/>
      <c r="Y72" s="1"/>
    </row>
    <row r="73" spans="2:26" ht="15" customHeight="1" outlineLevel="1" x14ac:dyDescent="0.25">
      <c r="B73" s="130">
        <v>1</v>
      </c>
      <c r="C73" s="132" t="s">
        <v>68</v>
      </c>
      <c r="D73" s="125">
        <v>2326.9556810000199</v>
      </c>
      <c r="E73" s="5">
        <v>2262.77119700001</v>
      </c>
      <c r="F73" s="13">
        <v>1234.88968000001</v>
      </c>
      <c r="G73" s="10">
        <f t="shared" ref="G73:G97" si="64">IF(E73&gt;0,ROUND((E73/D73),2),0)</f>
        <v>0.97</v>
      </c>
      <c r="H73" s="57">
        <f>G73-$G$72</f>
        <v>-3.0000000000000027E-2</v>
      </c>
      <c r="I73" s="3">
        <f>ROUND(F73/E73*182.5/2,0)</f>
        <v>50</v>
      </c>
      <c r="J73" s="57">
        <f>-(ROUND(I73/$I$72-100%,2))</f>
        <v>0.43</v>
      </c>
      <c r="K73" s="79">
        <v>17453.5</v>
      </c>
      <c r="L73" s="103">
        <f>ROUND(K73/E73,1)</f>
        <v>7.7</v>
      </c>
      <c r="M73" s="57">
        <f>-ROUND(L73/$L$72-100%,2)</f>
        <v>0.45</v>
      </c>
      <c r="N73" s="102">
        <v>23</v>
      </c>
      <c r="O73" s="58">
        <f>ROUND((E73/N73),0)</f>
        <v>98</v>
      </c>
      <c r="P73" s="57">
        <f>ROUND(O73/$O$72-100%,2)</f>
        <v>-0.46</v>
      </c>
      <c r="Q73" s="63">
        <f>H73+J73</f>
        <v>0.39999999999999997</v>
      </c>
      <c r="R73" s="63">
        <f>M73+P73</f>
        <v>-1.0000000000000009E-2</v>
      </c>
      <c r="S73" s="25">
        <f>IF(Q73&gt;=$Q$11,1,2)</f>
        <v>1</v>
      </c>
      <c r="T73" s="25">
        <f t="shared" ref="T73:T97" si="65">IF(R73&gt;=$R$37,10,20)</f>
        <v>20</v>
      </c>
      <c r="U73" s="23" t="str">
        <f>IF(S73+T73=21,$U$8,0)</f>
        <v>АВ</v>
      </c>
      <c r="V73" s="105">
        <f>IF(S73+T73=11,$V$8,0)</f>
        <v>0</v>
      </c>
      <c r="W73" s="23">
        <f>IF(S73+T73=22,$W$8,0)</f>
        <v>0</v>
      </c>
      <c r="X73" s="17">
        <f>IF(S73+T73=12,$X$8,0)</f>
        <v>0</v>
      </c>
      <c r="Y73" s="1"/>
    </row>
    <row r="74" spans="2:26" ht="15" customHeight="1" outlineLevel="1" x14ac:dyDescent="0.25">
      <c r="B74" s="130">
        <v>2</v>
      </c>
      <c r="C74" s="132" t="s">
        <v>69</v>
      </c>
      <c r="D74" s="125">
        <v>1964.0645100000199</v>
      </c>
      <c r="E74" s="5">
        <v>1318.50104500001</v>
      </c>
      <c r="F74" s="13">
        <v>1221.4344140000101</v>
      </c>
      <c r="G74" s="10">
        <f t="shared" si="64"/>
        <v>0.67</v>
      </c>
      <c r="H74" s="57">
        <f t="shared" ref="H74:H97" si="66">G74-$G$72</f>
        <v>-0.32999999999999996</v>
      </c>
      <c r="I74" s="3">
        <f t="shared" ref="I74:I97" si="67">ROUND(F74/E74*182.5/2,0)</f>
        <v>85</v>
      </c>
      <c r="J74" s="57">
        <f t="shared" ref="J74:J97" si="68">-(ROUND(I74/$I$72-100%,2))</f>
        <v>0.03</v>
      </c>
      <c r="K74" s="79">
        <v>12335.6</v>
      </c>
      <c r="L74" s="103">
        <f t="shared" ref="L74:L97" si="69">ROUND(K74/E74,1)</f>
        <v>9.4</v>
      </c>
      <c r="M74" s="57">
        <f t="shared" ref="M74:M97" si="70">-ROUND(L74/$L$72-100%,2)</f>
        <v>0.33</v>
      </c>
      <c r="N74" s="102">
        <v>15</v>
      </c>
      <c r="O74" s="58">
        <f t="shared" ref="O74:O97" si="71">ROUND((E74/N74),0)</f>
        <v>88</v>
      </c>
      <c r="P74" s="57">
        <f t="shared" ref="P74:P97" si="72">ROUND(O74/$O$72-100%,2)</f>
        <v>-0.52</v>
      </c>
      <c r="Q74" s="63">
        <f t="shared" ref="Q74:Q97" si="73">H74+J74</f>
        <v>-0.29999999999999993</v>
      </c>
      <c r="R74" s="63">
        <f t="shared" ref="R74:R91" si="74">M74+P74</f>
        <v>-0.19</v>
      </c>
      <c r="S74" s="25">
        <f t="shared" ref="S74:S97" si="75">IF(Q74&gt;=$Q$11,1,2)</f>
        <v>2</v>
      </c>
      <c r="T74" s="25">
        <f t="shared" si="65"/>
        <v>20</v>
      </c>
      <c r="U74" s="23">
        <f t="shared" ref="U74:U97" si="76">IF(S74+T74=21,$U$8,0)</f>
        <v>0</v>
      </c>
      <c r="V74" s="19">
        <f t="shared" ref="V74:V97" si="77">IF(S74+T74=11,$V$8,0)</f>
        <v>0</v>
      </c>
      <c r="W74" s="23" t="str">
        <f t="shared" ref="W74:W97" si="78">IF(S74+T74=22,$W$8,0)</f>
        <v>ВВ</v>
      </c>
      <c r="X74" s="17">
        <f t="shared" ref="X74:X97" si="79">IF(S74+T74=12,$X$8,0)</f>
        <v>0</v>
      </c>
      <c r="Y74" s="1"/>
    </row>
    <row r="75" spans="2:26" ht="15" customHeight="1" outlineLevel="1" x14ac:dyDescent="0.25">
      <c r="B75" s="130">
        <v>3</v>
      </c>
      <c r="C75" s="132" t="s">
        <v>70</v>
      </c>
      <c r="D75" s="125">
        <v>6695.1992059997501</v>
      </c>
      <c r="E75" s="5">
        <v>6287.82895799981</v>
      </c>
      <c r="F75" s="13">
        <v>2919.2808720000298</v>
      </c>
      <c r="G75" s="10">
        <f t="shared" si="64"/>
        <v>0.94</v>
      </c>
      <c r="H75" s="57">
        <f t="shared" si="66"/>
        <v>-6.0000000000000053E-2</v>
      </c>
      <c r="I75" s="3">
        <f t="shared" si="67"/>
        <v>42</v>
      </c>
      <c r="J75" s="57">
        <f t="shared" si="68"/>
        <v>0.52</v>
      </c>
      <c r="K75" s="79">
        <v>40263.800000000003</v>
      </c>
      <c r="L75" s="103">
        <f t="shared" si="69"/>
        <v>6.4</v>
      </c>
      <c r="M75" s="57">
        <f t="shared" si="70"/>
        <v>0.54</v>
      </c>
      <c r="N75" s="102">
        <v>41.1</v>
      </c>
      <c r="O75" s="58">
        <f t="shared" si="71"/>
        <v>153</v>
      </c>
      <c r="P75" s="57">
        <f t="shared" si="72"/>
        <v>-0.16</v>
      </c>
      <c r="Q75" s="63">
        <f t="shared" si="73"/>
        <v>0.45999999999999996</v>
      </c>
      <c r="R75" s="63">
        <f t="shared" si="74"/>
        <v>0.38</v>
      </c>
      <c r="S75" s="25">
        <f t="shared" si="75"/>
        <v>1</v>
      </c>
      <c r="T75" s="25">
        <f t="shared" si="65"/>
        <v>10</v>
      </c>
      <c r="U75" s="23">
        <f t="shared" si="76"/>
        <v>0</v>
      </c>
      <c r="V75" s="19" t="str">
        <f t="shared" si="77"/>
        <v>АА</v>
      </c>
      <c r="W75" s="23">
        <f t="shared" si="78"/>
        <v>0</v>
      </c>
      <c r="X75" s="17">
        <f t="shared" si="79"/>
        <v>0</v>
      </c>
      <c r="Y75" s="1"/>
    </row>
    <row r="76" spans="2:26" ht="15" customHeight="1" outlineLevel="1" x14ac:dyDescent="0.25">
      <c r="B76" s="130">
        <v>4</v>
      </c>
      <c r="C76" s="132" t="s">
        <v>71</v>
      </c>
      <c r="D76" s="125">
        <v>8891.2516879999403</v>
      </c>
      <c r="E76" s="5">
        <v>9321.8171420001509</v>
      </c>
      <c r="F76" s="13">
        <v>2546.9864700000098</v>
      </c>
      <c r="G76" s="10">
        <f t="shared" si="64"/>
        <v>1.05</v>
      </c>
      <c r="H76" s="57">
        <f t="shared" si="66"/>
        <v>5.0000000000000044E-2</v>
      </c>
      <c r="I76" s="3">
        <f t="shared" si="67"/>
        <v>25</v>
      </c>
      <c r="J76" s="57">
        <f t="shared" si="68"/>
        <v>0.72</v>
      </c>
      <c r="K76" s="79">
        <v>32984.5</v>
      </c>
      <c r="L76" s="103">
        <f t="shared" si="69"/>
        <v>3.5</v>
      </c>
      <c r="M76" s="57">
        <f t="shared" si="70"/>
        <v>0.75</v>
      </c>
      <c r="N76" s="102">
        <v>45.7</v>
      </c>
      <c r="O76" s="58">
        <f t="shared" si="71"/>
        <v>204</v>
      </c>
      <c r="P76" s="57">
        <f t="shared" si="72"/>
        <v>0.11</v>
      </c>
      <c r="Q76" s="63">
        <f t="shared" si="73"/>
        <v>0.77</v>
      </c>
      <c r="R76" s="63">
        <f t="shared" si="74"/>
        <v>0.86</v>
      </c>
      <c r="S76" s="25">
        <f t="shared" si="75"/>
        <v>1</v>
      </c>
      <c r="T76" s="25">
        <f t="shared" si="65"/>
        <v>10</v>
      </c>
      <c r="U76" s="23">
        <f t="shared" si="76"/>
        <v>0</v>
      </c>
      <c r="V76" s="19" t="str">
        <f t="shared" si="77"/>
        <v>АА</v>
      </c>
      <c r="W76" s="23">
        <f t="shared" si="78"/>
        <v>0</v>
      </c>
      <c r="X76" s="17">
        <f t="shared" si="79"/>
        <v>0</v>
      </c>
      <c r="Y76" s="1"/>
    </row>
    <row r="77" spans="2:26" ht="15" customHeight="1" outlineLevel="1" x14ac:dyDescent="0.25">
      <c r="B77" s="130">
        <v>5</v>
      </c>
      <c r="C77" s="132" t="s">
        <v>72</v>
      </c>
      <c r="D77" s="125">
        <v>9132.7476669998996</v>
      </c>
      <c r="E77" s="5">
        <v>2781.1346319999402</v>
      </c>
      <c r="F77" s="13">
        <v>7994.4889030000404</v>
      </c>
      <c r="G77" s="10">
        <f t="shared" si="64"/>
        <v>0.3</v>
      </c>
      <c r="H77" s="57">
        <f t="shared" si="66"/>
        <v>-0.7</v>
      </c>
      <c r="I77" s="3">
        <f t="shared" si="67"/>
        <v>262</v>
      </c>
      <c r="J77" s="57">
        <f t="shared" si="68"/>
        <v>-1.98</v>
      </c>
      <c r="K77" s="79">
        <v>16480.2</v>
      </c>
      <c r="L77" s="103">
        <f t="shared" si="69"/>
        <v>5.9</v>
      </c>
      <c r="M77" s="57">
        <f t="shared" si="70"/>
        <v>0.57999999999999996</v>
      </c>
      <c r="N77" s="102">
        <v>17.5</v>
      </c>
      <c r="O77" s="58">
        <f t="shared" si="71"/>
        <v>159</v>
      </c>
      <c r="P77" s="57">
        <f t="shared" si="72"/>
        <v>-0.13</v>
      </c>
      <c r="Q77" s="63">
        <f t="shared" si="73"/>
        <v>-2.6799999999999997</v>
      </c>
      <c r="R77" s="63">
        <f t="shared" si="74"/>
        <v>0.44999999999999996</v>
      </c>
      <c r="S77" s="25">
        <f t="shared" si="75"/>
        <v>2</v>
      </c>
      <c r="T77" s="25">
        <f t="shared" si="65"/>
        <v>10</v>
      </c>
      <c r="U77" s="23">
        <f t="shared" si="76"/>
        <v>0</v>
      </c>
      <c r="V77" s="19">
        <f t="shared" si="77"/>
        <v>0</v>
      </c>
      <c r="W77" s="23">
        <f t="shared" si="78"/>
        <v>0</v>
      </c>
      <c r="X77" s="17" t="str">
        <f t="shared" si="79"/>
        <v>ВА</v>
      </c>
      <c r="Y77" s="1"/>
    </row>
    <row r="78" spans="2:26" ht="15" customHeight="1" outlineLevel="1" x14ac:dyDescent="0.25">
      <c r="B78" s="130">
        <v>6</v>
      </c>
      <c r="C78" s="132" t="s">
        <v>73</v>
      </c>
      <c r="D78" s="125">
        <v>1020.73854700001</v>
      </c>
      <c r="E78" s="5">
        <v>868.26946600000701</v>
      </c>
      <c r="F78" s="13">
        <v>871.30637600000398</v>
      </c>
      <c r="G78" s="10">
        <f t="shared" si="64"/>
        <v>0.85</v>
      </c>
      <c r="H78" s="57">
        <f t="shared" si="66"/>
        <v>-0.15000000000000002</v>
      </c>
      <c r="I78" s="3">
        <f t="shared" si="67"/>
        <v>92</v>
      </c>
      <c r="J78" s="57">
        <f t="shared" si="68"/>
        <v>-0.05</v>
      </c>
      <c r="K78" s="79">
        <v>11206.2</v>
      </c>
      <c r="L78" s="103">
        <f t="shared" si="69"/>
        <v>12.9</v>
      </c>
      <c r="M78" s="57">
        <f t="shared" si="70"/>
        <v>0.08</v>
      </c>
      <c r="N78" s="102">
        <v>12.3</v>
      </c>
      <c r="O78" s="58">
        <f t="shared" si="71"/>
        <v>71</v>
      </c>
      <c r="P78" s="57">
        <f t="shared" si="72"/>
        <v>-0.61</v>
      </c>
      <c r="Q78" s="63">
        <f t="shared" si="73"/>
        <v>-0.2</v>
      </c>
      <c r="R78" s="63">
        <f t="shared" si="74"/>
        <v>-0.53</v>
      </c>
      <c r="S78" s="25">
        <f t="shared" si="75"/>
        <v>2</v>
      </c>
      <c r="T78" s="25">
        <f t="shared" si="65"/>
        <v>20</v>
      </c>
      <c r="U78" s="23">
        <f t="shared" si="76"/>
        <v>0</v>
      </c>
      <c r="V78" s="19">
        <f t="shared" si="77"/>
        <v>0</v>
      </c>
      <c r="W78" s="23" t="str">
        <f t="shared" si="78"/>
        <v>ВВ</v>
      </c>
      <c r="X78" s="17">
        <f t="shared" si="79"/>
        <v>0</v>
      </c>
      <c r="Y78" s="1"/>
    </row>
    <row r="79" spans="2:26" ht="15" customHeight="1" outlineLevel="1" x14ac:dyDescent="0.25">
      <c r="B79" s="130">
        <v>7</v>
      </c>
      <c r="C79" s="132" t="s">
        <v>74</v>
      </c>
      <c r="D79" s="125">
        <v>3920.1869110000298</v>
      </c>
      <c r="E79" s="5">
        <v>3529.0182170000098</v>
      </c>
      <c r="F79" s="13">
        <v>2221.1464759999999</v>
      </c>
      <c r="G79" s="10">
        <f t="shared" si="64"/>
        <v>0.9</v>
      </c>
      <c r="H79" s="57">
        <f t="shared" si="66"/>
        <v>-9.9999999999999978E-2</v>
      </c>
      <c r="I79" s="3">
        <f t="shared" si="67"/>
        <v>57</v>
      </c>
      <c r="J79" s="57">
        <f t="shared" si="68"/>
        <v>0.35</v>
      </c>
      <c r="K79" s="79">
        <v>18258.8</v>
      </c>
      <c r="L79" s="103">
        <f t="shared" si="69"/>
        <v>5.2</v>
      </c>
      <c r="M79" s="57">
        <f t="shared" si="70"/>
        <v>0.63</v>
      </c>
      <c r="N79" s="102">
        <v>16.2</v>
      </c>
      <c r="O79" s="58">
        <f t="shared" si="71"/>
        <v>218</v>
      </c>
      <c r="P79" s="57">
        <f t="shared" si="72"/>
        <v>0.19</v>
      </c>
      <c r="Q79" s="63">
        <f t="shared" si="73"/>
        <v>0.25</v>
      </c>
      <c r="R79" s="63">
        <f t="shared" si="74"/>
        <v>0.82000000000000006</v>
      </c>
      <c r="S79" s="25">
        <f t="shared" si="75"/>
        <v>1</v>
      </c>
      <c r="T79" s="25">
        <f t="shared" si="65"/>
        <v>10</v>
      </c>
      <c r="U79" s="23">
        <f t="shared" si="76"/>
        <v>0</v>
      </c>
      <c r="V79" s="19" t="str">
        <f t="shared" si="77"/>
        <v>АА</v>
      </c>
      <c r="W79" s="23">
        <f t="shared" si="78"/>
        <v>0</v>
      </c>
      <c r="X79" s="17">
        <f t="shared" si="79"/>
        <v>0</v>
      </c>
      <c r="Y79" s="1"/>
    </row>
    <row r="80" spans="2:26" ht="15" customHeight="1" outlineLevel="1" x14ac:dyDescent="0.25">
      <c r="B80" s="130">
        <v>8</v>
      </c>
      <c r="C80" s="132" t="s">
        <v>75</v>
      </c>
      <c r="D80" s="125">
        <v>1463.13986200002</v>
      </c>
      <c r="E80" s="5">
        <v>1277.8600390000099</v>
      </c>
      <c r="F80" s="13">
        <v>754.00492000000497</v>
      </c>
      <c r="G80" s="10">
        <f t="shared" si="64"/>
        <v>0.87</v>
      </c>
      <c r="H80" s="57">
        <f t="shared" si="66"/>
        <v>-0.13</v>
      </c>
      <c r="I80" s="3">
        <f t="shared" si="67"/>
        <v>54</v>
      </c>
      <c r="J80" s="57">
        <f t="shared" si="68"/>
        <v>0.39</v>
      </c>
      <c r="K80" s="79">
        <v>15264.9</v>
      </c>
      <c r="L80" s="103">
        <f t="shared" si="69"/>
        <v>11.9</v>
      </c>
      <c r="M80" s="57">
        <f t="shared" si="70"/>
        <v>0.15</v>
      </c>
      <c r="N80" s="102">
        <v>19</v>
      </c>
      <c r="O80" s="58">
        <f t="shared" si="71"/>
        <v>67</v>
      </c>
      <c r="P80" s="57">
        <f t="shared" si="72"/>
        <v>-0.63</v>
      </c>
      <c r="Q80" s="63">
        <f t="shared" si="73"/>
        <v>0.26</v>
      </c>
      <c r="R80" s="63">
        <f t="shared" si="74"/>
        <v>-0.48</v>
      </c>
      <c r="S80" s="25">
        <f>IF(Q80&gt;=$Q$11,1,2)</f>
        <v>1</v>
      </c>
      <c r="T80" s="25">
        <f>IF(R80&gt;=$R$37,10,20)</f>
        <v>20</v>
      </c>
      <c r="U80" s="23" t="str">
        <f t="shared" si="76"/>
        <v>АВ</v>
      </c>
      <c r="V80" s="19">
        <f t="shared" si="77"/>
        <v>0</v>
      </c>
      <c r="W80" s="23">
        <f t="shared" si="78"/>
        <v>0</v>
      </c>
      <c r="X80" s="17">
        <f t="shared" si="79"/>
        <v>0</v>
      </c>
      <c r="Y80" s="1"/>
    </row>
    <row r="81" spans="2:25" ht="15" customHeight="1" outlineLevel="1" x14ac:dyDescent="0.25">
      <c r="B81" s="130">
        <v>9</v>
      </c>
      <c r="C81" s="132" t="s">
        <v>76</v>
      </c>
      <c r="D81" s="125">
        <v>3288.5587700000201</v>
      </c>
      <c r="E81" s="5">
        <v>2806.6243730000001</v>
      </c>
      <c r="F81" s="13">
        <v>3155.3154950000198</v>
      </c>
      <c r="G81" s="10">
        <f t="shared" si="64"/>
        <v>0.85</v>
      </c>
      <c r="H81" s="57">
        <f t="shared" si="66"/>
        <v>-0.15000000000000002</v>
      </c>
      <c r="I81" s="3">
        <f t="shared" si="67"/>
        <v>103</v>
      </c>
      <c r="J81" s="57">
        <f t="shared" si="68"/>
        <v>-0.17</v>
      </c>
      <c r="K81" s="79">
        <v>18370.599999999999</v>
      </c>
      <c r="L81" s="103">
        <f t="shared" si="69"/>
        <v>6.5</v>
      </c>
      <c r="M81" s="57">
        <f t="shared" si="70"/>
        <v>0.54</v>
      </c>
      <c r="N81" s="102">
        <v>19.2</v>
      </c>
      <c r="O81" s="58">
        <f t="shared" si="71"/>
        <v>146</v>
      </c>
      <c r="P81" s="57">
        <f t="shared" si="72"/>
        <v>-0.2</v>
      </c>
      <c r="Q81" s="63">
        <f t="shared" si="73"/>
        <v>-0.32000000000000006</v>
      </c>
      <c r="R81" s="63">
        <f t="shared" si="74"/>
        <v>0.34</v>
      </c>
      <c r="S81" s="25">
        <f t="shared" si="75"/>
        <v>2</v>
      </c>
      <c r="T81" s="25">
        <f t="shared" si="65"/>
        <v>10</v>
      </c>
      <c r="U81" s="23">
        <f t="shared" si="76"/>
        <v>0</v>
      </c>
      <c r="V81" s="19">
        <f t="shared" si="77"/>
        <v>0</v>
      </c>
      <c r="W81" s="23">
        <f t="shared" si="78"/>
        <v>0</v>
      </c>
      <c r="X81" s="17" t="str">
        <f t="shared" si="79"/>
        <v>ВА</v>
      </c>
      <c r="Y81" s="1"/>
    </row>
    <row r="82" spans="2:25" ht="15" customHeight="1" outlineLevel="1" x14ac:dyDescent="0.25">
      <c r="B82" s="130">
        <v>10</v>
      </c>
      <c r="C82" s="132" t="s">
        <v>77</v>
      </c>
      <c r="D82" s="125">
        <v>1972.92600500002</v>
      </c>
      <c r="E82" s="5">
        <v>1757.9143510000199</v>
      </c>
      <c r="F82" s="13">
        <v>1036.6300100000001</v>
      </c>
      <c r="G82" s="10">
        <f t="shared" si="64"/>
        <v>0.89</v>
      </c>
      <c r="H82" s="57">
        <f t="shared" si="66"/>
        <v>-0.10999999999999999</v>
      </c>
      <c r="I82" s="3">
        <f t="shared" si="67"/>
        <v>54</v>
      </c>
      <c r="J82" s="57">
        <f t="shared" si="68"/>
        <v>0.39</v>
      </c>
      <c r="K82" s="79">
        <v>10764.3</v>
      </c>
      <c r="L82" s="103">
        <f t="shared" si="69"/>
        <v>6.1</v>
      </c>
      <c r="M82" s="57">
        <f t="shared" si="70"/>
        <v>0.56000000000000005</v>
      </c>
      <c r="N82" s="102">
        <v>11</v>
      </c>
      <c r="O82" s="58">
        <f t="shared" si="71"/>
        <v>160</v>
      </c>
      <c r="P82" s="57">
        <f t="shared" si="72"/>
        <v>-0.13</v>
      </c>
      <c r="Q82" s="63">
        <f t="shared" si="73"/>
        <v>0.28000000000000003</v>
      </c>
      <c r="R82" s="63">
        <f t="shared" si="74"/>
        <v>0.43000000000000005</v>
      </c>
      <c r="S82" s="25">
        <f t="shared" si="75"/>
        <v>1</v>
      </c>
      <c r="T82" s="25">
        <f t="shared" si="65"/>
        <v>10</v>
      </c>
      <c r="U82" s="23">
        <f t="shared" si="76"/>
        <v>0</v>
      </c>
      <c r="V82" s="19" t="str">
        <f t="shared" si="77"/>
        <v>АА</v>
      </c>
      <c r="W82" s="23">
        <f t="shared" si="78"/>
        <v>0</v>
      </c>
      <c r="X82" s="17">
        <f t="shared" si="79"/>
        <v>0</v>
      </c>
      <c r="Y82" s="1"/>
    </row>
    <row r="83" spans="2:25" ht="15" customHeight="1" outlineLevel="1" x14ac:dyDescent="0.25">
      <c r="B83" s="130">
        <v>11</v>
      </c>
      <c r="C83" s="132" t="s">
        <v>78</v>
      </c>
      <c r="D83" s="125">
        <v>2921.0130600000198</v>
      </c>
      <c r="E83" s="5">
        <v>2936.9678730000001</v>
      </c>
      <c r="F83" s="13">
        <v>853.77112000000704</v>
      </c>
      <c r="G83" s="10">
        <f t="shared" si="64"/>
        <v>1.01</v>
      </c>
      <c r="H83" s="57">
        <f t="shared" si="66"/>
        <v>1.0000000000000009E-2</v>
      </c>
      <c r="I83" s="3">
        <f t="shared" si="67"/>
        <v>27</v>
      </c>
      <c r="J83" s="57">
        <f t="shared" si="68"/>
        <v>0.69</v>
      </c>
      <c r="K83" s="79">
        <v>13877.2</v>
      </c>
      <c r="L83" s="103">
        <f t="shared" si="69"/>
        <v>4.7</v>
      </c>
      <c r="M83" s="57">
        <f t="shared" si="70"/>
        <v>0.66</v>
      </c>
      <c r="N83" s="102">
        <v>12.7</v>
      </c>
      <c r="O83" s="58">
        <f t="shared" si="71"/>
        <v>231</v>
      </c>
      <c r="P83" s="57">
        <f t="shared" si="72"/>
        <v>0.26</v>
      </c>
      <c r="Q83" s="63">
        <f t="shared" si="73"/>
        <v>0.7</v>
      </c>
      <c r="R83" s="63">
        <f t="shared" si="74"/>
        <v>0.92</v>
      </c>
      <c r="S83" s="25">
        <f t="shared" si="75"/>
        <v>1</v>
      </c>
      <c r="T83" s="25">
        <f t="shared" si="65"/>
        <v>10</v>
      </c>
      <c r="U83" s="23">
        <f t="shared" si="76"/>
        <v>0</v>
      </c>
      <c r="V83" s="19" t="str">
        <f t="shared" si="77"/>
        <v>АА</v>
      </c>
      <c r="W83" s="23">
        <f t="shared" si="78"/>
        <v>0</v>
      </c>
      <c r="X83" s="17">
        <f t="shared" si="79"/>
        <v>0</v>
      </c>
      <c r="Y83" s="1"/>
    </row>
    <row r="84" spans="2:25" ht="15" customHeight="1" outlineLevel="1" x14ac:dyDescent="0.25">
      <c r="B84" s="130">
        <v>12</v>
      </c>
      <c r="C84" s="132" t="s">
        <v>79</v>
      </c>
      <c r="D84" s="125">
        <v>3818.83850300003</v>
      </c>
      <c r="E84" s="5">
        <v>3495.334081</v>
      </c>
      <c r="F84" s="13">
        <v>2362.3825860000202</v>
      </c>
      <c r="G84" s="10">
        <f t="shared" si="64"/>
        <v>0.92</v>
      </c>
      <c r="H84" s="57">
        <f t="shared" si="66"/>
        <v>-7.999999999999996E-2</v>
      </c>
      <c r="I84" s="3">
        <f t="shared" si="67"/>
        <v>62</v>
      </c>
      <c r="J84" s="57">
        <f t="shared" si="68"/>
        <v>0.3</v>
      </c>
      <c r="K84" s="79">
        <v>28953.1</v>
      </c>
      <c r="L84" s="103">
        <f t="shared" si="69"/>
        <v>8.3000000000000007</v>
      </c>
      <c r="M84" s="57">
        <f t="shared" si="70"/>
        <v>0.41</v>
      </c>
      <c r="N84" s="102">
        <v>26</v>
      </c>
      <c r="O84" s="58">
        <f t="shared" si="71"/>
        <v>134</v>
      </c>
      <c r="P84" s="57">
        <f t="shared" si="72"/>
        <v>-0.27</v>
      </c>
      <c r="Q84" s="63">
        <f t="shared" si="73"/>
        <v>0.22000000000000003</v>
      </c>
      <c r="R84" s="63">
        <f t="shared" si="74"/>
        <v>0.13999999999999996</v>
      </c>
      <c r="S84" s="25">
        <f t="shared" si="75"/>
        <v>1</v>
      </c>
      <c r="T84" s="25">
        <f t="shared" si="65"/>
        <v>10</v>
      </c>
      <c r="U84" s="23">
        <f t="shared" si="76"/>
        <v>0</v>
      </c>
      <c r="V84" s="19" t="str">
        <f t="shared" si="77"/>
        <v>АА</v>
      </c>
      <c r="W84" s="23">
        <f t="shared" si="78"/>
        <v>0</v>
      </c>
      <c r="X84" s="17">
        <f t="shared" si="79"/>
        <v>0</v>
      </c>
      <c r="Y84" s="1"/>
    </row>
    <row r="85" spans="2:25" ht="15" customHeight="1" outlineLevel="1" x14ac:dyDescent="0.25">
      <c r="B85" s="130">
        <v>13</v>
      </c>
      <c r="C85" s="132" t="s">
        <v>80</v>
      </c>
      <c r="D85" s="125">
        <v>2387.05627800001</v>
      </c>
      <c r="E85" s="5">
        <v>2283.5185590000201</v>
      </c>
      <c r="F85" s="13">
        <v>1219.06663400001</v>
      </c>
      <c r="G85" s="10">
        <f t="shared" si="64"/>
        <v>0.96</v>
      </c>
      <c r="H85" s="57">
        <f t="shared" si="66"/>
        <v>-4.0000000000000036E-2</v>
      </c>
      <c r="I85" s="3">
        <f t="shared" si="67"/>
        <v>49</v>
      </c>
      <c r="J85" s="57">
        <f t="shared" si="68"/>
        <v>0.44</v>
      </c>
      <c r="K85" s="79">
        <v>10698.2</v>
      </c>
      <c r="L85" s="103">
        <f t="shared" si="69"/>
        <v>4.7</v>
      </c>
      <c r="M85" s="57">
        <f t="shared" si="70"/>
        <v>0.66</v>
      </c>
      <c r="N85" s="102">
        <v>12</v>
      </c>
      <c r="O85" s="58">
        <f t="shared" si="71"/>
        <v>190</v>
      </c>
      <c r="P85" s="57">
        <f t="shared" si="72"/>
        <v>0.04</v>
      </c>
      <c r="Q85" s="63">
        <f t="shared" si="73"/>
        <v>0.39999999999999997</v>
      </c>
      <c r="R85" s="63">
        <f t="shared" si="74"/>
        <v>0.70000000000000007</v>
      </c>
      <c r="S85" s="25">
        <f t="shared" si="75"/>
        <v>1</v>
      </c>
      <c r="T85" s="25">
        <f t="shared" si="65"/>
        <v>10</v>
      </c>
      <c r="U85" s="23">
        <f t="shared" si="76"/>
        <v>0</v>
      </c>
      <c r="V85" s="19" t="str">
        <f t="shared" si="77"/>
        <v>АА</v>
      </c>
      <c r="W85" s="23">
        <f t="shared" si="78"/>
        <v>0</v>
      </c>
      <c r="X85" s="17">
        <f t="shared" si="79"/>
        <v>0</v>
      </c>
      <c r="Y85" s="1"/>
    </row>
    <row r="86" spans="2:25" ht="15" customHeight="1" outlineLevel="1" x14ac:dyDescent="0.25">
      <c r="B86" s="130">
        <v>14</v>
      </c>
      <c r="C86" s="132" t="s">
        <v>81</v>
      </c>
      <c r="D86" s="125">
        <v>4176.0201899999702</v>
      </c>
      <c r="E86" s="5">
        <v>3593.90326</v>
      </c>
      <c r="F86" s="13">
        <v>2964.3567890000099</v>
      </c>
      <c r="G86" s="10">
        <f t="shared" si="64"/>
        <v>0.86</v>
      </c>
      <c r="H86" s="57">
        <f t="shared" si="66"/>
        <v>-0.14000000000000001</v>
      </c>
      <c r="I86" s="3">
        <f t="shared" si="67"/>
        <v>75</v>
      </c>
      <c r="J86" s="57">
        <f t="shared" si="68"/>
        <v>0.15</v>
      </c>
      <c r="K86" s="79">
        <v>28866.400000000001</v>
      </c>
      <c r="L86" s="103">
        <f t="shared" si="69"/>
        <v>8</v>
      </c>
      <c r="M86" s="57">
        <f t="shared" si="70"/>
        <v>0.43</v>
      </c>
      <c r="N86" s="102">
        <v>30</v>
      </c>
      <c r="O86" s="58">
        <f t="shared" si="71"/>
        <v>120</v>
      </c>
      <c r="P86" s="57">
        <f t="shared" si="72"/>
        <v>-0.34</v>
      </c>
      <c r="Q86" s="63">
        <f t="shared" si="73"/>
        <v>9.9999999999999811E-3</v>
      </c>
      <c r="R86" s="63">
        <f t="shared" si="74"/>
        <v>8.9999999999999969E-2</v>
      </c>
      <c r="S86" s="25">
        <f t="shared" si="75"/>
        <v>1</v>
      </c>
      <c r="T86" s="25">
        <f t="shared" si="65"/>
        <v>10</v>
      </c>
      <c r="U86" s="23">
        <f t="shared" si="76"/>
        <v>0</v>
      </c>
      <c r="V86" s="19" t="str">
        <f t="shared" si="77"/>
        <v>АА</v>
      </c>
      <c r="W86" s="23">
        <f t="shared" si="78"/>
        <v>0</v>
      </c>
      <c r="X86" s="17">
        <f t="shared" si="79"/>
        <v>0</v>
      </c>
      <c r="Y86" s="1"/>
    </row>
    <row r="87" spans="2:25" ht="15" customHeight="1" outlineLevel="1" x14ac:dyDescent="0.25">
      <c r="B87" s="130">
        <v>15</v>
      </c>
      <c r="C87" s="133" t="s">
        <v>82</v>
      </c>
      <c r="D87" s="125">
        <v>13921.5138199996</v>
      </c>
      <c r="E87" s="5">
        <v>8592.2546979995404</v>
      </c>
      <c r="F87" s="13">
        <v>26608.738491996901</v>
      </c>
      <c r="G87" s="10">
        <f>IF(E87&gt;0,ROUND((E87/D87),2),0)</f>
        <v>0.62</v>
      </c>
      <c r="H87" s="57">
        <f t="shared" si="66"/>
        <v>-0.38</v>
      </c>
      <c r="I87" s="3">
        <f t="shared" si="67"/>
        <v>283</v>
      </c>
      <c r="J87" s="57">
        <f t="shared" si="68"/>
        <v>-2.2200000000000002</v>
      </c>
      <c r="K87" s="79">
        <v>33969.800000000003</v>
      </c>
      <c r="L87" s="103">
        <f t="shared" si="69"/>
        <v>4</v>
      </c>
      <c r="M87" s="57">
        <f t="shared" si="70"/>
        <v>0.71</v>
      </c>
      <c r="N87" s="102">
        <v>47</v>
      </c>
      <c r="O87" s="58">
        <f t="shared" si="71"/>
        <v>183</v>
      </c>
      <c r="P87" s="57">
        <f t="shared" si="72"/>
        <v>0</v>
      </c>
      <c r="Q87" s="63">
        <f t="shared" si="73"/>
        <v>-2.6</v>
      </c>
      <c r="R87" s="63">
        <f t="shared" si="74"/>
        <v>0.71</v>
      </c>
      <c r="S87" s="25">
        <f t="shared" si="75"/>
        <v>2</v>
      </c>
      <c r="T87" s="25">
        <f t="shared" si="65"/>
        <v>10</v>
      </c>
      <c r="U87" s="23">
        <f t="shared" si="76"/>
        <v>0</v>
      </c>
      <c r="V87" s="19">
        <f t="shared" si="77"/>
        <v>0</v>
      </c>
      <c r="W87" s="23">
        <f t="shared" si="78"/>
        <v>0</v>
      </c>
      <c r="X87" s="17" t="str">
        <f t="shared" si="79"/>
        <v>ВА</v>
      </c>
      <c r="Y87" s="1"/>
    </row>
    <row r="88" spans="2:25" ht="15" customHeight="1" outlineLevel="1" x14ac:dyDescent="0.25">
      <c r="B88" s="130">
        <v>16</v>
      </c>
      <c r="C88" s="132" t="s">
        <v>83</v>
      </c>
      <c r="D88" s="125">
        <v>2507.5862710000101</v>
      </c>
      <c r="E88" s="5">
        <v>2395.35067600001</v>
      </c>
      <c r="F88" s="13">
        <v>1380.2921760000099</v>
      </c>
      <c r="G88" s="10">
        <f>IF(E88&gt;0,ROUND((E88/D88),2),0)</f>
        <v>0.96</v>
      </c>
      <c r="H88" s="57">
        <f t="shared" si="66"/>
        <v>-4.0000000000000036E-2</v>
      </c>
      <c r="I88" s="3">
        <f t="shared" si="67"/>
        <v>53</v>
      </c>
      <c r="J88" s="57">
        <f t="shared" si="68"/>
        <v>0.4</v>
      </c>
      <c r="K88" s="79">
        <v>14864.7</v>
      </c>
      <c r="L88" s="103">
        <f t="shared" si="69"/>
        <v>6.2</v>
      </c>
      <c r="M88" s="57">
        <f t="shared" si="70"/>
        <v>0.56000000000000005</v>
      </c>
      <c r="N88" s="102">
        <v>20.100000000000001</v>
      </c>
      <c r="O88" s="58">
        <f t="shared" si="71"/>
        <v>119</v>
      </c>
      <c r="P88" s="57">
        <f t="shared" si="72"/>
        <v>-0.35</v>
      </c>
      <c r="Q88" s="63">
        <f t="shared" si="73"/>
        <v>0.36</v>
      </c>
      <c r="R88" s="63">
        <f t="shared" si="74"/>
        <v>0.21000000000000008</v>
      </c>
      <c r="S88" s="25">
        <f t="shared" si="75"/>
        <v>1</v>
      </c>
      <c r="T88" s="25">
        <f t="shared" si="65"/>
        <v>10</v>
      </c>
      <c r="U88" s="23">
        <f t="shared" si="76"/>
        <v>0</v>
      </c>
      <c r="V88" s="19" t="str">
        <f t="shared" si="77"/>
        <v>АА</v>
      </c>
      <c r="W88" s="23">
        <f t="shared" si="78"/>
        <v>0</v>
      </c>
      <c r="X88" s="17">
        <f t="shared" si="79"/>
        <v>0</v>
      </c>
      <c r="Y88" s="1"/>
    </row>
    <row r="89" spans="2:25" ht="15" customHeight="1" outlineLevel="1" x14ac:dyDescent="0.25">
      <c r="B89" s="130">
        <v>17</v>
      </c>
      <c r="C89" s="132" t="s">
        <v>84</v>
      </c>
      <c r="D89" s="125">
        <v>1725.2829630000101</v>
      </c>
      <c r="E89" s="5">
        <v>1660.110283</v>
      </c>
      <c r="F89" s="13">
        <v>925.37343300000396</v>
      </c>
      <c r="G89" s="10">
        <f t="shared" si="64"/>
        <v>0.96</v>
      </c>
      <c r="H89" s="57">
        <f t="shared" si="66"/>
        <v>-4.0000000000000036E-2</v>
      </c>
      <c r="I89" s="3">
        <f t="shared" si="67"/>
        <v>51</v>
      </c>
      <c r="J89" s="57">
        <f t="shared" si="68"/>
        <v>0.42</v>
      </c>
      <c r="K89" s="79">
        <v>10906.1</v>
      </c>
      <c r="L89" s="103">
        <f t="shared" si="69"/>
        <v>6.6</v>
      </c>
      <c r="M89" s="57">
        <f t="shared" si="70"/>
        <v>0.53</v>
      </c>
      <c r="N89" s="102">
        <v>12.8</v>
      </c>
      <c r="O89" s="58">
        <f t="shared" si="71"/>
        <v>130</v>
      </c>
      <c r="P89" s="57">
        <f t="shared" si="72"/>
        <v>-0.28999999999999998</v>
      </c>
      <c r="Q89" s="63">
        <f t="shared" si="73"/>
        <v>0.37999999999999995</v>
      </c>
      <c r="R89" s="63">
        <f t="shared" si="74"/>
        <v>0.24000000000000005</v>
      </c>
      <c r="S89" s="25">
        <f t="shared" si="75"/>
        <v>1</v>
      </c>
      <c r="T89" s="25">
        <f t="shared" si="65"/>
        <v>10</v>
      </c>
      <c r="U89" s="23">
        <f t="shared" si="76"/>
        <v>0</v>
      </c>
      <c r="V89" s="19" t="str">
        <f t="shared" si="77"/>
        <v>АА</v>
      </c>
      <c r="W89" s="23">
        <f t="shared" si="78"/>
        <v>0</v>
      </c>
      <c r="X89" s="17">
        <f t="shared" si="79"/>
        <v>0</v>
      </c>
      <c r="Y89" s="1"/>
    </row>
    <row r="90" spans="2:25" ht="15" customHeight="1" outlineLevel="1" x14ac:dyDescent="0.25">
      <c r="B90" s="130">
        <v>18</v>
      </c>
      <c r="C90" s="132" t="s">
        <v>85</v>
      </c>
      <c r="D90" s="125">
        <v>2562.0709200000201</v>
      </c>
      <c r="E90" s="5">
        <v>2474.1411330000101</v>
      </c>
      <c r="F90" s="13">
        <v>1087.91545600001</v>
      </c>
      <c r="G90" s="10">
        <f t="shared" si="64"/>
        <v>0.97</v>
      </c>
      <c r="H90" s="57">
        <f t="shared" si="66"/>
        <v>-3.0000000000000027E-2</v>
      </c>
      <c r="I90" s="3">
        <f t="shared" si="67"/>
        <v>40</v>
      </c>
      <c r="J90" s="57">
        <f t="shared" si="68"/>
        <v>0.55000000000000004</v>
      </c>
      <c r="K90" s="79">
        <v>12374.4</v>
      </c>
      <c r="L90" s="103">
        <f t="shared" si="69"/>
        <v>5</v>
      </c>
      <c r="M90" s="57">
        <f t="shared" si="70"/>
        <v>0.64</v>
      </c>
      <c r="N90" s="102">
        <v>15.4</v>
      </c>
      <c r="O90" s="58">
        <f t="shared" si="71"/>
        <v>161</v>
      </c>
      <c r="P90" s="57">
        <f t="shared" si="72"/>
        <v>-0.12</v>
      </c>
      <c r="Q90" s="63">
        <f t="shared" si="73"/>
        <v>0.52</v>
      </c>
      <c r="R90" s="63">
        <f t="shared" si="74"/>
        <v>0.52</v>
      </c>
      <c r="S90" s="25">
        <f t="shared" si="75"/>
        <v>1</v>
      </c>
      <c r="T90" s="25">
        <f t="shared" si="65"/>
        <v>10</v>
      </c>
      <c r="U90" s="23">
        <f t="shared" si="76"/>
        <v>0</v>
      </c>
      <c r="V90" s="19" t="str">
        <f t="shared" si="77"/>
        <v>АА</v>
      </c>
      <c r="W90" s="23">
        <f t="shared" si="78"/>
        <v>0</v>
      </c>
      <c r="X90" s="17">
        <f t="shared" si="79"/>
        <v>0</v>
      </c>
      <c r="Y90" s="1"/>
    </row>
    <row r="91" spans="2:25" ht="15" customHeight="1" outlineLevel="1" x14ac:dyDescent="0.25">
      <c r="B91" s="130">
        <v>19</v>
      </c>
      <c r="C91" s="132" t="s">
        <v>86</v>
      </c>
      <c r="D91" s="125">
        <v>1533.1038590000101</v>
      </c>
      <c r="E91" s="5">
        <v>1433.8239630000101</v>
      </c>
      <c r="F91" s="13">
        <v>864.24893900000598</v>
      </c>
      <c r="G91" s="10">
        <f t="shared" si="64"/>
        <v>0.94</v>
      </c>
      <c r="H91" s="57">
        <f t="shared" si="66"/>
        <v>-6.0000000000000053E-2</v>
      </c>
      <c r="I91" s="3">
        <f t="shared" si="67"/>
        <v>55</v>
      </c>
      <c r="J91" s="57">
        <f t="shared" si="68"/>
        <v>0.38</v>
      </c>
      <c r="K91" s="79">
        <v>11010.8</v>
      </c>
      <c r="L91" s="103">
        <f t="shared" si="69"/>
        <v>7.7</v>
      </c>
      <c r="M91" s="57">
        <f t="shared" si="70"/>
        <v>0.45</v>
      </c>
      <c r="N91" s="102">
        <v>11.7</v>
      </c>
      <c r="O91" s="58">
        <f t="shared" si="71"/>
        <v>123</v>
      </c>
      <c r="P91" s="57">
        <f t="shared" si="72"/>
        <v>-0.33</v>
      </c>
      <c r="Q91" s="63">
        <f t="shared" si="73"/>
        <v>0.31999999999999995</v>
      </c>
      <c r="R91" s="63">
        <f t="shared" si="74"/>
        <v>0.12</v>
      </c>
      <c r="S91" s="25">
        <f t="shared" si="75"/>
        <v>1</v>
      </c>
      <c r="T91" s="25">
        <f t="shared" si="65"/>
        <v>10</v>
      </c>
      <c r="U91" s="23">
        <f t="shared" si="76"/>
        <v>0</v>
      </c>
      <c r="V91" s="19" t="str">
        <f t="shared" si="77"/>
        <v>АА</v>
      </c>
      <c r="W91" s="23">
        <f t="shared" si="78"/>
        <v>0</v>
      </c>
      <c r="X91" s="17">
        <f t="shared" si="79"/>
        <v>0</v>
      </c>
      <c r="Y91" s="1"/>
    </row>
    <row r="92" spans="2:25" ht="15" customHeight="1" outlineLevel="1" x14ac:dyDescent="0.25">
      <c r="B92" s="130">
        <v>20</v>
      </c>
      <c r="C92" s="132" t="s">
        <v>87</v>
      </c>
      <c r="D92" s="125">
        <v>6771.07207500002</v>
      </c>
      <c r="E92" s="5">
        <v>6383.4669990000102</v>
      </c>
      <c r="F92" s="13">
        <v>3041.6279550000399</v>
      </c>
      <c r="G92" s="10">
        <f t="shared" si="64"/>
        <v>0.94</v>
      </c>
      <c r="H92" s="57">
        <f t="shared" si="66"/>
        <v>-6.0000000000000053E-2</v>
      </c>
      <c r="I92" s="3">
        <f t="shared" si="67"/>
        <v>43</v>
      </c>
      <c r="J92" s="57">
        <f t="shared" si="68"/>
        <v>0.51</v>
      </c>
      <c r="K92" s="79">
        <v>32407.7</v>
      </c>
      <c r="L92" s="103">
        <f t="shared" si="69"/>
        <v>5.0999999999999996</v>
      </c>
      <c r="M92" s="57">
        <f t="shared" si="70"/>
        <v>0.64</v>
      </c>
      <c r="N92" s="102">
        <v>34</v>
      </c>
      <c r="O92" s="58">
        <f t="shared" si="71"/>
        <v>188</v>
      </c>
      <c r="P92" s="57">
        <f t="shared" si="72"/>
        <v>0.03</v>
      </c>
      <c r="Q92" s="63">
        <f t="shared" si="73"/>
        <v>0.44999999999999996</v>
      </c>
      <c r="R92" s="63">
        <f>M92+P92</f>
        <v>0.67</v>
      </c>
      <c r="S92" s="25">
        <f t="shared" si="75"/>
        <v>1</v>
      </c>
      <c r="T92" s="25">
        <f t="shared" si="65"/>
        <v>10</v>
      </c>
      <c r="U92" s="23">
        <f t="shared" si="76"/>
        <v>0</v>
      </c>
      <c r="V92" s="19" t="str">
        <f t="shared" si="77"/>
        <v>АА</v>
      </c>
      <c r="W92" s="23">
        <f t="shared" si="78"/>
        <v>0</v>
      </c>
      <c r="X92" s="17">
        <f t="shared" si="79"/>
        <v>0</v>
      </c>
      <c r="Y92" s="1"/>
    </row>
    <row r="93" spans="2:25" ht="15" customHeight="1" outlineLevel="1" x14ac:dyDescent="0.25">
      <c r="B93" s="130">
        <v>21</v>
      </c>
      <c r="C93" s="132" t="s">
        <v>88</v>
      </c>
      <c r="D93" s="125">
        <v>1448.2109500000199</v>
      </c>
      <c r="E93" s="5">
        <v>1396.3268600000199</v>
      </c>
      <c r="F93" s="13">
        <v>594.97112600000105</v>
      </c>
      <c r="G93" s="10">
        <f t="shared" si="64"/>
        <v>0.96</v>
      </c>
      <c r="H93" s="57">
        <f t="shared" si="66"/>
        <v>-4.0000000000000036E-2</v>
      </c>
      <c r="I93" s="3">
        <f t="shared" si="67"/>
        <v>39</v>
      </c>
      <c r="J93" s="57">
        <f t="shared" si="68"/>
        <v>0.56000000000000005</v>
      </c>
      <c r="K93" s="79">
        <v>11986.1</v>
      </c>
      <c r="L93" s="103">
        <f t="shared" si="69"/>
        <v>8.6</v>
      </c>
      <c r="M93" s="57">
        <f t="shared" si="70"/>
        <v>0.39</v>
      </c>
      <c r="N93" s="102">
        <v>14</v>
      </c>
      <c r="O93" s="58">
        <f t="shared" si="71"/>
        <v>100</v>
      </c>
      <c r="P93" s="57">
        <f t="shared" si="72"/>
        <v>-0.45</v>
      </c>
      <c r="Q93" s="63">
        <f t="shared" si="73"/>
        <v>0.52</v>
      </c>
      <c r="R93" s="63">
        <f t="shared" ref="R93:R96" si="80">M93+P93</f>
        <v>-0.06</v>
      </c>
      <c r="S93" s="25">
        <f t="shared" si="75"/>
        <v>1</v>
      </c>
      <c r="T93" s="25">
        <f t="shared" si="65"/>
        <v>20</v>
      </c>
      <c r="U93" s="23" t="str">
        <f t="shared" si="76"/>
        <v>АВ</v>
      </c>
      <c r="V93" s="19">
        <f t="shared" si="77"/>
        <v>0</v>
      </c>
      <c r="W93" s="23">
        <f t="shared" si="78"/>
        <v>0</v>
      </c>
      <c r="X93" s="17">
        <f t="shared" si="79"/>
        <v>0</v>
      </c>
      <c r="Y93" s="1"/>
    </row>
    <row r="94" spans="2:25" ht="15" customHeight="1" outlineLevel="1" x14ac:dyDescent="0.25">
      <c r="B94" s="130">
        <v>22</v>
      </c>
      <c r="C94" s="132" t="s">
        <v>89</v>
      </c>
      <c r="D94" s="125">
        <v>2446.5353869999999</v>
      </c>
      <c r="E94" s="5">
        <v>2400.8043339999999</v>
      </c>
      <c r="F94" s="13">
        <v>1409.29000200001</v>
      </c>
      <c r="G94" s="10">
        <f t="shared" si="64"/>
        <v>0.98</v>
      </c>
      <c r="H94" s="57">
        <f t="shared" si="66"/>
        <v>-2.0000000000000018E-2</v>
      </c>
      <c r="I94" s="3">
        <f t="shared" si="67"/>
        <v>54</v>
      </c>
      <c r="J94" s="57">
        <f t="shared" si="68"/>
        <v>0.39</v>
      </c>
      <c r="K94" s="79">
        <v>15158.6</v>
      </c>
      <c r="L94" s="103">
        <f t="shared" si="69"/>
        <v>6.3</v>
      </c>
      <c r="M94" s="57">
        <f t="shared" si="70"/>
        <v>0.55000000000000004</v>
      </c>
      <c r="N94" s="102">
        <v>16</v>
      </c>
      <c r="O94" s="58">
        <f t="shared" si="71"/>
        <v>150</v>
      </c>
      <c r="P94" s="57">
        <f t="shared" si="72"/>
        <v>-0.18</v>
      </c>
      <c r="Q94" s="63">
        <f t="shared" si="73"/>
        <v>0.37</v>
      </c>
      <c r="R94" s="63">
        <f t="shared" si="80"/>
        <v>0.37000000000000005</v>
      </c>
      <c r="S94" s="25">
        <f t="shared" si="75"/>
        <v>1</v>
      </c>
      <c r="T94" s="25">
        <f t="shared" si="65"/>
        <v>10</v>
      </c>
      <c r="U94" s="23">
        <f t="shared" si="76"/>
        <v>0</v>
      </c>
      <c r="V94" s="19" t="str">
        <f t="shared" si="77"/>
        <v>АА</v>
      </c>
      <c r="W94" s="23">
        <f t="shared" si="78"/>
        <v>0</v>
      </c>
      <c r="X94" s="17">
        <f t="shared" si="79"/>
        <v>0</v>
      </c>
      <c r="Y94" s="1"/>
    </row>
    <row r="95" spans="2:25" ht="15" customHeight="1" outlineLevel="1" x14ac:dyDescent="0.25">
      <c r="B95" s="130">
        <v>23</v>
      </c>
      <c r="C95" s="132" t="s">
        <v>90</v>
      </c>
      <c r="D95" s="125">
        <v>2147.3355800000099</v>
      </c>
      <c r="E95" s="5">
        <v>2162.9464500000099</v>
      </c>
      <c r="F95" s="13">
        <v>973.09366300000704</v>
      </c>
      <c r="G95" s="10">
        <f t="shared" si="64"/>
        <v>1.01</v>
      </c>
      <c r="H95" s="57">
        <f t="shared" si="66"/>
        <v>1.0000000000000009E-2</v>
      </c>
      <c r="I95" s="3">
        <f t="shared" si="67"/>
        <v>41</v>
      </c>
      <c r="J95" s="57">
        <f t="shared" si="68"/>
        <v>0.53</v>
      </c>
      <c r="K95" s="79">
        <v>13051.4</v>
      </c>
      <c r="L95" s="103">
        <f t="shared" si="69"/>
        <v>6</v>
      </c>
      <c r="M95" s="57">
        <f t="shared" si="70"/>
        <v>0.56999999999999995</v>
      </c>
      <c r="N95" s="102">
        <v>14.1</v>
      </c>
      <c r="O95" s="58">
        <f t="shared" si="71"/>
        <v>153</v>
      </c>
      <c r="P95" s="57">
        <f t="shared" si="72"/>
        <v>-0.16</v>
      </c>
      <c r="Q95" s="63">
        <f t="shared" si="73"/>
        <v>0.54</v>
      </c>
      <c r="R95" s="63">
        <f t="shared" si="80"/>
        <v>0.40999999999999992</v>
      </c>
      <c r="S95" s="25">
        <f t="shared" si="75"/>
        <v>1</v>
      </c>
      <c r="T95" s="25">
        <f t="shared" si="65"/>
        <v>10</v>
      </c>
      <c r="U95" s="23">
        <f t="shared" si="76"/>
        <v>0</v>
      </c>
      <c r="V95" s="19" t="str">
        <f t="shared" si="77"/>
        <v>АА</v>
      </c>
      <c r="W95" s="23">
        <f t="shared" si="78"/>
        <v>0</v>
      </c>
      <c r="X95" s="17">
        <f t="shared" si="79"/>
        <v>0</v>
      </c>
      <c r="Y95" s="1"/>
    </row>
    <row r="96" spans="2:25" ht="15" customHeight="1" outlineLevel="1" x14ac:dyDescent="0.25">
      <c r="B96" s="130">
        <v>24</v>
      </c>
      <c r="C96" s="132" t="s">
        <v>91</v>
      </c>
      <c r="D96" s="125">
        <v>828.78283000000499</v>
      </c>
      <c r="E96" s="5">
        <v>814.37508900000603</v>
      </c>
      <c r="F96" s="13">
        <v>512.99411999999995</v>
      </c>
      <c r="G96" s="10">
        <f t="shared" si="64"/>
        <v>0.98</v>
      </c>
      <c r="H96" s="57">
        <f t="shared" si="66"/>
        <v>-2.0000000000000018E-2</v>
      </c>
      <c r="I96" s="3">
        <f t="shared" si="67"/>
        <v>57</v>
      </c>
      <c r="J96" s="57">
        <f t="shared" si="68"/>
        <v>0.35</v>
      </c>
      <c r="K96" s="79">
        <v>7805.9</v>
      </c>
      <c r="L96" s="103">
        <f t="shared" si="69"/>
        <v>9.6</v>
      </c>
      <c r="M96" s="57">
        <f t="shared" si="70"/>
        <v>0.31</v>
      </c>
      <c r="N96" s="102">
        <v>9</v>
      </c>
      <c r="O96" s="58">
        <f t="shared" si="71"/>
        <v>90</v>
      </c>
      <c r="P96" s="57">
        <f t="shared" si="72"/>
        <v>-0.51</v>
      </c>
      <c r="Q96" s="63">
        <f t="shared" si="73"/>
        <v>0.32999999999999996</v>
      </c>
      <c r="R96" s="63">
        <f t="shared" si="80"/>
        <v>-0.2</v>
      </c>
      <c r="S96" s="25">
        <f>IF(Q96&gt;=$Q$11,1,2)</f>
        <v>1</v>
      </c>
      <c r="T96" s="25">
        <f t="shared" si="65"/>
        <v>20</v>
      </c>
      <c r="U96" s="23" t="str">
        <f t="shared" si="76"/>
        <v>АВ</v>
      </c>
      <c r="V96" s="19">
        <f t="shared" si="77"/>
        <v>0</v>
      </c>
      <c r="W96" s="23">
        <f t="shared" si="78"/>
        <v>0</v>
      </c>
      <c r="X96" s="17">
        <f t="shared" si="79"/>
        <v>0</v>
      </c>
      <c r="Y96" s="1"/>
    </row>
    <row r="97" spans="2:26" ht="15" customHeight="1" outlineLevel="1" x14ac:dyDescent="0.25">
      <c r="B97" s="130">
        <v>25</v>
      </c>
      <c r="C97" s="132" t="s">
        <v>92</v>
      </c>
      <c r="D97" s="125">
        <v>2398.6433260000199</v>
      </c>
      <c r="E97" s="5">
        <v>2236.98223500002</v>
      </c>
      <c r="F97" s="13">
        <v>1114.3760420000101</v>
      </c>
      <c r="G97" s="10">
        <f t="shared" si="64"/>
        <v>0.93</v>
      </c>
      <c r="H97" s="57">
        <f t="shared" si="66"/>
        <v>-6.9999999999999951E-2</v>
      </c>
      <c r="I97" s="3">
        <f t="shared" si="67"/>
        <v>45</v>
      </c>
      <c r="J97" s="57">
        <f t="shared" si="68"/>
        <v>0.49</v>
      </c>
      <c r="K97" s="79">
        <v>11549.2</v>
      </c>
      <c r="L97" s="103">
        <f t="shared" si="69"/>
        <v>5.2</v>
      </c>
      <c r="M97" s="57">
        <f t="shared" si="70"/>
        <v>0.63</v>
      </c>
      <c r="N97" s="102">
        <v>12.5</v>
      </c>
      <c r="O97" s="58">
        <f t="shared" si="71"/>
        <v>179</v>
      </c>
      <c r="P97" s="57">
        <f t="shared" si="72"/>
        <v>-0.02</v>
      </c>
      <c r="Q97" s="63">
        <f t="shared" si="73"/>
        <v>0.42000000000000004</v>
      </c>
      <c r="R97" s="63">
        <f>M97+P97</f>
        <v>0.61</v>
      </c>
      <c r="S97" s="25">
        <f t="shared" si="75"/>
        <v>1</v>
      </c>
      <c r="T97" s="25">
        <f t="shared" si="65"/>
        <v>10</v>
      </c>
      <c r="U97" s="23">
        <f t="shared" si="76"/>
        <v>0</v>
      </c>
      <c r="V97" s="19" t="str">
        <f t="shared" si="77"/>
        <v>АА</v>
      </c>
      <c r="W97" s="23">
        <f t="shared" si="78"/>
        <v>0</v>
      </c>
      <c r="X97" s="17">
        <f t="shared" si="79"/>
        <v>0</v>
      </c>
      <c r="Y97" s="1"/>
    </row>
    <row r="98" spans="2:26" ht="18.75" x14ac:dyDescent="0.25">
      <c r="B98" s="126" t="s">
        <v>24</v>
      </c>
      <c r="C98" s="127" t="s">
        <v>25</v>
      </c>
      <c r="D98" s="123">
        <f>SUM(D100:D106)</f>
        <v>34276.32769700011</v>
      </c>
      <c r="E98" s="70">
        <f>SUM(E100:E106)</f>
        <v>32070.163735000049</v>
      </c>
      <c r="F98" s="71">
        <f>SUM(F100:F106)</f>
        <v>12027.707642999932</v>
      </c>
      <c r="G98" s="11">
        <f t="shared" ref="G98" si="81">IF(E98&gt;0,ROUND((E98/D98),2),0)</f>
        <v>0.94</v>
      </c>
      <c r="H98" s="49"/>
      <c r="I98" s="12">
        <f>ROUND(F98/E98*182.5,0)</f>
        <v>68</v>
      </c>
      <c r="J98" s="53"/>
      <c r="K98" s="106">
        <f>SUM(K100:K106)</f>
        <v>337179.80000000005</v>
      </c>
      <c r="L98" s="12">
        <f>ROUND(K98/E98,0)</f>
        <v>11</v>
      </c>
      <c r="M98" s="54"/>
      <c r="N98" s="107">
        <f>SUM(N100:N106)</f>
        <v>178.3</v>
      </c>
      <c r="O98" s="68">
        <f t="shared" ref="O98" si="82">ROUND((E98/N98),0)</f>
        <v>180</v>
      </c>
      <c r="P98" s="54"/>
      <c r="Q98" s="54"/>
      <c r="R98" s="54"/>
      <c r="S98" s="72"/>
      <c r="T98" s="72"/>
      <c r="U98" s="12"/>
      <c r="V98" s="12"/>
      <c r="W98" s="12"/>
      <c r="X98" s="12"/>
      <c r="Y98" s="1"/>
    </row>
    <row r="99" spans="2:26" ht="18" x14ac:dyDescent="0.25">
      <c r="B99" s="128"/>
      <c r="C99" s="129" t="s">
        <v>26</v>
      </c>
      <c r="D99" s="124"/>
      <c r="E99" s="39"/>
      <c r="F99" s="43"/>
      <c r="G99" s="46">
        <v>1</v>
      </c>
      <c r="H99" s="50"/>
      <c r="I99" s="104">
        <v>88</v>
      </c>
      <c r="J99" s="44"/>
      <c r="K99" s="38"/>
      <c r="L99" s="104">
        <v>14</v>
      </c>
      <c r="M99" s="40"/>
      <c r="N99" s="101"/>
      <c r="O99" s="104">
        <v>183</v>
      </c>
      <c r="P99" s="40"/>
      <c r="Q99" s="46">
        <v>0</v>
      </c>
      <c r="R99" s="46">
        <v>0</v>
      </c>
      <c r="S99" s="38"/>
      <c r="T99" s="38"/>
      <c r="U99" s="45"/>
      <c r="V99" s="45"/>
      <c r="W99" s="45"/>
      <c r="X99" s="45"/>
      <c r="Y99" s="1"/>
    </row>
    <row r="100" spans="2:26" ht="15" customHeight="1" outlineLevel="1" x14ac:dyDescent="0.2">
      <c r="B100" s="130">
        <v>1</v>
      </c>
      <c r="C100" s="135" t="s">
        <v>108</v>
      </c>
      <c r="D100" s="125">
        <v>2984.5489839997299</v>
      </c>
      <c r="E100" s="5">
        <v>2825.5575989997601</v>
      </c>
      <c r="F100" s="13">
        <v>756.79164999998102</v>
      </c>
      <c r="G100" s="10">
        <f t="shared" ref="G100:G106" si="83">IF(E100&gt;0,ROUND((E100/D100),2),0)</f>
        <v>0.95</v>
      </c>
      <c r="H100" s="57">
        <f>G100-$G$99</f>
        <v>-5.0000000000000044E-2</v>
      </c>
      <c r="I100" s="3">
        <f>ROUND(F100/E100*182.5/2,0)</f>
        <v>24</v>
      </c>
      <c r="J100" s="57">
        <f t="shared" ref="J100:J106" si="84">-(ROUND(I100/$I$99-100%,2))</f>
        <v>0.73</v>
      </c>
      <c r="K100" s="79">
        <v>22108.799999999999</v>
      </c>
      <c r="L100" s="103">
        <f>ROUND(K100/E100,1)</f>
        <v>7.8</v>
      </c>
      <c r="M100" s="57">
        <f>-ROUND(L100/$L$99-100%,2)</f>
        <v>0.44</v>
      </c>
      <c r="N100" s="102">
        <v>9.9</v>
      </c>
      <c r="O100" s="58">
        <f>ROUND((E100/N100),0)</f>
        <v>285</v>
      </c>
      <c r="P100" s="57">
        <f>ROUND(O100/$O$99-100%,2)</f>
        <v>0.56000000000000005</v>
      </c>
      <c r="Q100" s="63">
        <f>H100+J100</f>
        <v>0.67999999999999994</v>
      </c>
      <c r="R100" s="63">
        <f>M100+P100</f>
        <v>1</v>
      </c>
      <c r="S100" s="25">
        <f t="shared" ref="S100:S106" si="85">IF(Q100&gt;=$Q$11,1,2)</f>
        <v>1</v>
      </c>
      <c r="T100" s="25">
        <f t="shared" ref="T100:T106" si="86">IF(R100&gt;=$R$37,10,20)</f>
        <v>10</v>
      </c>
      <c r="U100" s="23">
        <f>IF(S100+T100=21,$U$8,0)</f>
        <v>0</v>
      </c>
      <c r="V100" s="105" t="str">
        <f>IF(S100+T100=11,$V$8,0)</f>
        <v>АА</v>
      </c>
      <c r="W100" s="23">
        <f>IF(S100+T100=22,$W$8,0)</f>
        <v>0</v>
      </c>
      <c r="X100" s="17">
        <f>IF(S100+T100=12,$X$8,0)</f>
        <v>0</v>
      </c>
      <c r="Y100" s="1"/>
    </row>
    <row r="101" spans="2:26" ht="15" customHeight="1" outlineLevel="1" x14ac:dyDescent="0.2">
      <c r="B101" s="130">
        <v>2</v>
      </c>
      <c r="C101" s="135" t="s">
        <v>109</v>
      </c>
      <c r="D101" s="125">
        <v>6293.6694800002097</v>
      </c>
      <c r="E101" s="5">
        <v>4529.4387900000702</v>
      </c>
      <c r="F101" s="13">
        <v>1764.2306900000001</v>
      </c>
      <c r="G101" s="10">
        <f t="shared" si="83"/>
        <v>0.72</v>
      </c>
      <c r="H101" s="57">
        <f t="shared" ref="H101:H106" si="87">G101-$G$99</f>
        <v>-0.28000000000000003</v>
      </c>
      <c r="I101" s="3">
        <f t="shared" ref="I101:I106" si="88">ROUND(F101/E101*182.5/2,0)</f>
        <v>36</v>
      </c>
      <c r="J101" s="57">
        <f t="shared" si="84"/>
        <v>0.59</v>
      </c>
      <c r="K101" s="79">
        <v>53830.3</v>
      </c>
      <c r="L101" s="103">
        <f t="shared" ref="L101:L106" si="89">ROUND(K101/E101,1)</f>
        <v>11.9</v>
      </c>
      <c r="M101" s="57">
        <f t="shared" ref="M101:M106" si="90">-ROUND(L101/$L$99-100%,2)</f>
        <v>0.15</v>
      </c>
      <c r="N101" s="102">
        <v>22.9</v>
      </c>
      <c r="O101" s="58">
        <f t="shared" ref="O101:O106" si="91">ROUND((E101/N101),0)</f>
        <v>198</v>
      </c>
      <c r="P101" s="57">
        <f t="shared" ref="P101:P106" si="92">ROUND(O101/$O$99-100%,2)</f>
        <v>0.08</v>
      </c>
      <c r="Q101" s="63">
        <f t="shared" ref="Q101:Q106" si="93">H101+J101</f>
        <v>0.30999999999999994</v>
      </c>
      <c r="R101" s="63">
        <f t="shared" ref="R101:R106" si="94">M101+P101</f>
        <v>0.22999999999999998</v>
      </c>
      <c r="S101" s="25">
        <f t="shared" si="85"/>
        <v>1</v>
      </c>
      <c r="T101" s="25">
        <f>IF(R101&gt;=$R$37,10,20)</f>
        <v>10</v>
      </c>
      <c r="U101" s="23">
        <f t="shared" ref="U101:U106" si="95">IF(S101+T101=21,$U$8,0)</f>
        <v>0</v>
      </c>
      <c r="V101" s="19" t="str">
        <f t="shared" ref="V101:V106" si="96">IF(S101+T101=11,$V$8,0)</f>
        <v>АА</v>
      </c>
      <c r="W101" s="23">
        <f t="shared" ref="W101:W106" si="97">IF(S101+T101=22,$W$8,0)</f>
        <v>0</v>
      </c>
      <c r="X101" s="17">
        <f t="shared" ref="X101:X106" si="98">IF(S101+T101=12,$X$8,0)</f>
        <v>0</v>
      </c>
      <c r="Y101" s="1"/>
    </row>
    <row r="102" spans="2:26" ht="15" customHeight="1" outlineLevel="1" x14ac:dyDescent="0.2">
      <c r="B102" s="130">
        <v>3</v>
      </c>
      <c r="C102" s="135" t="s">
        <v>110</v>
      </c>
      <c r="D102" s="125">
        <v>4632.9296000001004</v>
      </c>
      <c r="E102" s="5">
        <v>4274.1258040001003</v>
      </c>
      <c r="F102" s="13">
        <v>1890.1994489999799</v>
      </c>
      <c r="G102" s="10">
        <f t="shared" si="83"/>
        <v>0.92</v>
      </c>
      <c r="H102" s="57">
        <f t="shared" si="87"/>
        <v>-7.999999999999996E-2</v>
      </c>
      <c r="I102" s="3">
        <f t="shared" si="88"/>
        <v>40</v>
      </c>
      <c r="J102" s="57">
        <f t="shared" si="84"/>
        <v>0.55000000000000004</v>
      </c>
      <c r="K102" s="79">
        <v>44774.3</v>
      </c>
      <c r="L102" s="103">
        <f t="shared" si="89"/>
        <v>10.5</v>
      </c>
      <c r="M102" s="57">
        <f t="shared" si="90"/>
        <v>0.25</v>
      </c>
      <c r="N102" s="102">
        <v>24</v>
      </c>
      <c r="O102" s="58">
        <f t="shared" si="91"/>
        <v>178</v>
      </c>
      <c r="P102" s="57">
        <f t="shared" si="92"/>
        <v>-0.03</v>
      </c>
      <c r="Q102" s="63">
        <f t="shared" si="93"/>
        <v>0.47000000000000008</v>
      </c>
      <c r="R102" s="63">
        <f t="shared" si="94"/>
        <v>0.22</v>
      </c>
      <c r="S102" s="25">
        <f t="shared" si="85"/>
        <v>1</v>
      </c>
      <c r="T102" s="25">
        <f t="shared" si="86"/>
        <v>10</v>
      </c>
      <c r="U102" s="23">
        <f t="shared" si="95"/>
        <v>0</v>
      </c>
      <c r="V102" s="19" t="str">
        <f t="shared" si="96"/>
        <v>АА</v>
      </c>
      <c r="W102" s="23">
        <f t="shared" si="97"/>
        <v>0</v>
      </c>
      <c r="X102" s="17">
        <f t="shared" si="98"/>
        <v>0</v>
      </c>
      <c r="Y102" s="1"/>
    </row>
    <row r="103" spans="2:26" ht="15" customHeight="1" outlineLevel="1" x14ac:dyDescent="0.2">
      <c r="B103" s="130">
        <v>4</v>
      </c>
      <c r="C103" s="135" t="s">
        <v>111</v>
      </c>
      <c r="D103" s="125">
        <v>3636.3089300000502</v>
      </c>
      <c r="E103" s="5">
        <v>3713.8149350000399</v>
      </c>
      <c r="F103" s="13">
        <v>1663.3200339999801</v>
      </c>
      <c r="G103" s="10">
        <f t="shared" si="83"/>
        <v>1.02</v>
      </c>
      <c r="H103" s="57">
        <f t="shared" si="87"/>
        <v>2.0000000000000018E-2</v>
      </c>
      <c r="I103" s="3">
        <f t="shared" si="88"/>
        <v>41</v>
      </c>
      <c r="J103" s="57">
        <f t="shared" si="84"/>
        <v>0.53</v>
      </c>
      <c r="K103" s="79">
        <v>43963.5</v>
      </c>
      <c r="L103" s="103">
        <f t="shared" si="89"/>
        <v>11.8</v>
      </c>
      <c r="M103" s="57">
        <f t="shared" si="90"/>
        <v>0.16</v>
      </c>
      <c r="N103" s="102">
        <v>22.7</v>
      </c>
      <c r="O103" s="58">
        <f t="shared" si="91"/>
        <v>164</v>
      </c>
      <c r="P103" s="57">
        <f t="shared" si="92"/>
        <v>-0.1</v>
      </c>
      <c r="Q103" s="63">
        <f t="shared" si="93"/>
        <v>0.55000000000000004</v>
      </c>
      <c r="R103" s="63">
        <f t="shared" si="94"/>
        <v>0.06</v>
      </c>
      <c r="S103" s="25">
        <f t="shared" si="85"/>
        <v>1</v>
      </c>
      <c r="T103" s="25">
        <f t="shared" si="86"/>
        <v>10</v>
      </c>
      <c r="U103" s="23">
        <f t="shared" si="95"/>
        <v>0</v>
      </c>
      <c r="V103" s="19" t="str">
        <f t="shared" si="96"/>
        <v>АА</v>
      </c>
      <c r="W103" s="23">
        <f t="shared" si="97"/>
        <v>0</v>
      </c>
      <c r="X103" s="17">
        <f t="shared" si="98"/>
        <v>0</v>
      </c>
      <c r="Y103" s="1"/>
    </row>
    <row r="104" spans="2:26" ht="15" customHeight="1" outlineLevel="1" x14ac:dyDescent="0.2">
      <c r="B104" s="130">
        <v>5</v>
      </c>
      <c r="C104" s="135" t="s">
        <v>112</v>
      </c>
      <c r="D104" s="125">
        <v>8495.5975309999394</v>
      </c>
      <c r="E104" s="5">
        <v>8563.3817649999892</v>
      </c>
      <c r="F104" s="13">
        <v>2910.3890569999999</v>
      </c>
      <c r="G104" s="10">
        <f t="shared" si="83"/>
        <v>1.01</v>
      </c>
      <c r="H104" s="57">
        <f t="shared" si="87"/>
        <v>1.0000000000000009E-2</v>
      </c>
      <c r="I104" s="3">
        <f t="shared" si="88"/>
        <v>31</v>
      </c>
      <c r="J104" s="57">
        <f t="shared" si="84"/>
        <v>0.65</v>
      </c>
      <c r="K104" s="79">
        <v>67055.199999999997</v>
      </c>
      <c r="L104" s="103">
        <f t="shared" si="89"/>
        <v>7.8</v>
      </c>
      <c r="M104" s="57">
        <f t="shared" si="90"/>
        <v>0.44</v>
      </c>
      <c r="N104" s="102">
        <v>35</v>
      </c>
      <c r="O104" s="58">
        <f t="shared" si="91"/>
        <v>245</v>
      </c>
      <c r="P104" s="57">
        <f t="shared" si="92"/>
        <v>0.34</v>
      </c>
      <c r="Q104" s="63">
        <f t="shared" si="93"/>
        <v>0.66</v>
      </c>
      <c r="R104" s="63">
        <f t="shared" si="94"/>
        <v>0.78</v>
      </c>
      <c r="S104" s="25">
        <f t="shared" si="85"/>
        <v>1</v>
      </c>
      <c r="T104" s="25">
        <f t="shared" si="86"/>
        <v>10</v>
      </c>
      <c r="U104" s="23">
        <f t="shared" si="95"/>
        <v>0</v>
      </c>
      <c r="V104" s="19" t="str">
        <f t="shared" si="96"/>
        <v>АА</v>
      </c>
      <c r="W104" s="23">
        <f t="shared" si="97"/>
        <v>0</v>
      </c>
      <c r="X104" s="17">
        <f t="shared" si="98"/>
        <v>0</v>
      </c>
      <c r="Y104" s="1"/>
      <c r="Z104" s="140"/>
    </row>
    <row r="105" spans="2:26" ht="15" customHeight="1" outlineLevel="1" x14ac:dyDescent="0.2">
      <c r="B105" s="130">
        <v>6</v>
      </c>
      <c r="C105" s="135" t="s">
        <v>113</v>
      </c>
      <c r="D105" s="125">
        <v>3101.29458600002</v>
      </c>
      <c r="E105" s="5">
        <v>3068.57019300001</v>
      </c>
      <c r="F105" s="13">
        <v>1314.7742969999999</v>
      </c>
      <c r="G105" s="10">
        <f t="shared" si="83"/>
        <v>0.99</v>
      </c>
      <c r="H105" s="57">
        <f t="shared" si="87"/>
        <v>-1.0000000000000009E-2</v>
      </c>
      <c r="I105" s="3">
        <f t="shared" si="88"/>
        <v>39</v>
      </c>
      <c r="J105" s="57">
        <f t="shared" si="84"/>
        <v>0.56000000000000005</v>
      </c>
      <c r="K105" s="153">
        <v>40892.300000000003</v>
      </c>
      <c r="L105" s="103">
        <f t="shared" si="89"/>
        <v>13.3</v>
      </c>
      <c r="M105" s="57">
        <f t="shared" si="90"/>
        <v>0.05</v>
      </c>
      <c r="N105" s="102">
        <v>24.8</v>
      </c>
      <c r="O105" s="58">
        <f t="shared" si="91"/>
        <v>124</v>
      </c>
      <c r="P105" s="57">
        <f t="shared" si="92"/>
        <v>-0.32</v>
      </c>
      <c r="Q105" s="63">
        <f t="shared" si="93"/>
        <v>0.55000000000000004</v>
      </c>
      <c r="R105" s="63">
        <f t="shared" si="94"/>
        <v>-0.27</v>
      </c>
      <c r="S105" s="25">
        <f t="shared" si="85"/>
        <v>1</v>
      </c>
      <c r="T105" s="25">
        <f t="shared" si="86"/>
        <v>20</v>
      </c>
      <c r="U105" s="23" t="str">
        <f t="shared" si="95"/>
        <v>АВ</v>
      </c>
      <c r="V105" s="19">
        <f t="shared" si="96"/>
        <v>0</v>
      </c>
      <c r="W105" s="23">
        <f t="shared" si="97"/>
        <v>0</v>
      </c>
      <c r="X105" s="17">
        <f t="shared" si="98"/>
        <v>0</v>
      </c>
      <c r="Y105" s="1"/>
    </row>
    <row r="106" spans="2:26" ht="15" customHeight="1" outlineLevel="1" thickBot="1" x14ac:dyDescent="0.25">
      <c r="B106" s="136">
        <v>7</v>
      </c>
      <c r="C106" s="137" t="s">
        <v>114</v>
      </c>
      <c r="D106" s="125">
        <v>5131.9785860000602</v>
      </c>
      <c r="E106" s="5">
        <v>5095.27464900008</v>
      </c>
      <c r="F106" s="13">
        <v>1728.0024659999899</v>
      </c>
      <c r="G106" s="10">
        <f t="shared" si="83"/>
        <v>0.99</v>
      </c>
      <c r="H106" s="57">
        <f t="shared" si="87"/>
        <v>-1.0000000000000009E-2</v>
      </c>
      <c r="I106" s="3">
        <f t="shared" si="88"/>
        <v>31</v>
      </c>
      <c r="J106" s="57">
        <f t="shared" si="84"/>
        <v>0.65</v>
      </c>
      <c r="K106" s="79">
        <v>64555.4</v>
      </c>
      <c r="L106" s="103">
        <f t="shared" si="89"/>
        <v>12.7</v>
      </c>
      <c r="M106" s="57">
        <f t="shared" si="90"/>
        <v>0.09</v>
      </c>
      <c r="N106" s="102">
        <v>39</v>
      </c>
      <c r="O106" s="58">
        <f t="shared" si="91"/>
        <v>131</v>
      </c>
      <c r="P106" s="57">
        <f t="shared" si="92"/>
        <v>-0.28000000000000003</v>
      </c>
      <c r="Q106" s="63">
        <f t="shared" si="93"/>
        <v>0.64</v>
      </c>
      <c r="R106" s="63">
        <f t="shared" si="94"/>
        <v>-0.19000000000000003</v>
      </c>
      <c r="S106" s="25">
        <f t="shared" si="85"/>
        <v>1</v>
      </c>
      <c r="T106" s="25">
        <f t="shared" si="86"/>
        <v>20</v>
      </c>
      <c r="U106" s="23" t="str">
        <f t="shared" si="95"/>
        <v>АВ</v>
      </c>
      <c r="V106" s="19">
        <f t="shared" si="96"/>
        <v>0</v>
      </c>
      <c r="W106" s="23">
        <f t="shared" si="97"/>
        <v>0</v>
      </c>
      <c r="X106" s="17">
        <f t="shared" si="98"/>
        <v>0</v>
      </c>
      <c r="Y106" s="1"/>
    </row>
    <row r="107" spans="2:26" x14ac:dyDescent="0.25">
      <c r="I107" s="14"/>
    </row>
    <row r="108" spans="2:26" x14ac:dyDescent="0.25">
      <c r="I108" s="14"/>
      <c r="K108" s="138"/>
    </row>
    <row r="109" spans="2:26" x14ac:dyDescent="0.25">
      <c r="K109" s="138"/>
    </row>
    <row r="110" spans="2:26" x14ac:dyDescent="0.25">
      <c r="K110" s="138"/>
    </row>
    <row r="111" spans="2:26" hidden="1" outlineLevel="1" x14ac:dyDescent="0.25">
      <c r="C111" s="1" t="s">
        <v>93</v>
      </c>
      <c r="D111" s="139">
        <v>704579.13</v>
      </c>
      <c r="E111" s="139">
        <v>613258.62000000011</v>
      </c>
      <c r="F111" s="139">
        <v>279915.5</v>
      </c>
    </row>
    <row r="112" spans="2:26" hidden="1" outlineLevel="1" x14ac:dyDescent="0.25">
      <c r="C112" s="1" t="s">
        <v>94</v>
      </c>
      <c r="D112" s="139">
        <v>61639.070000000007</v>
      </c>
      <c r="E112" s="139">
        <v>56165.649999999994</v>
      </c>
      <c r="F112" s="139">
        <v>28613</v>
      </c>
    </row>
    <row r="113" spans="3:6" hidden="1" outlineLevel="1" x14ac:dyDescent="0.25">
      <c r="C113" s="1" t="s">
        <v>95</v>
      </c>
      <c r="D113" s="139">
        <v>169507.16999999998</v>
      </c>
      <c r="E113" s="139">
        <v>156934.25000000003</v>
      </c>
      <c r="F113" s="139">
        <v>52182</v>
      </c>
    </row>
    <row r="114" spans="3:6" hidden="1" outlineLevel="1" x14ac:dyDescent="0.25">
      <c r="C114" s="1" t="s">
        <v>96</v>
      </c>
      <c r="D114" s="139">
        <v>216861.09</v>
      </c>
      <c r="E114" s="139">
        <v>227583.90000000002</v>
      </c>
      <c r="F114" s="139">
        <v>46587.479999999996</v>
      </c>
    </row>
    <row r="115" spans="3:6" hidden="1" outlineLevel="1" x14ac:dyDescent="0.25">
      <c r="C115" s="1" t="s">
        <v>97</v>
      </c>
      <c r="D115" s="139">
        <v>55771.630000000005</v>
      </c>
      <c r="E115" s="139">
        <v>49449.74</v>
      </c>
      <c r="F115" s="139">
        <v>14684</v>
      </c>
    </row>
    <row r="116" spans="3:6" hidden="1" outlineLevel="1" x14ac:dyDescent="0.25">
      <c r="C116" s="1" t="s">
        <v>98</v>
      </c>
      <c r="D116" s="139">
        <v>28733.54</v>
      </c>
      <c r="E116" s="139">
        <v>25799.72</v>
      </c>
      <c r="F116" s="139">
        <v>11619</v>
      </c>
    </row>
    <row r="117" spans="3:6" hidden="1" outlineLevel="1" x14ac:dyDescent="0.25"/>
    <row r="118" spans="3:6" hidden="1" outlineLevel="1" x14ac:dyDescent="0.25">
      <c r="C118" s="1" t="s">
        <v>93</v>
      </c>
      <c r="D118" s="117" t="e">
        <f>#REF!</f>
        <v>#REF!</v>
      </c>
      <c r="E118" s="117" t="e">
        <f>#REF!</f>
        <v>#REF!</v>
      </c>
      <c r="F118" s="117" t="e">
        <f>#REF!</f>
        <v>#REF!</v>
      </c>
    </row>
    <row r="119" spans="3:6" hidden="1" outlineLevel="1" x14ac:dyDescent="0.25">
      <c r="C119" s="1" t="s">
        <v>94</v>
      </c>
      <c r="D119" s="117">
        <f>D36</f>
        <v>31227.823855499559</v>
      </c>
      <c r="E119" s="117">
        <f>E36</f>
        <v>27986.084599399612</v>
      </c>
      <c r="F119" s="117">
        <f>F36</f>
        <v>28113.614935499161</v>
      </c>
    </row>
    <row r="120" spans="3:6" hidden="1" outlineLevel="1" x14ac:dyDescent="0.25">
      <c r="C120" s="1" t="s">
        <v>95</v>
      </c>
      <c r="D120" s="117">
        <f>D71</f>
        <v>92268.834858999471</v>
      </c>
      <c r="E120" s="117">
        <f>E71</f>
        <v>76472.045912999616</v>
      </c>
      <c r="F120" s="117">
        <f>F71</f>
        <v>69867.982148997165</v>
      </c>
    </row>
    <row r="121" spans="3:6" hidden="1" outlineLevel="1" x14ac:dyDescent="0.25">
      <c r="C121" s="1" t="s">
        <v>96</v>
      </c>
      <c r="D121" s="117">
        <f>D10</f>
        <v>116554.86443999517</v>
      </c>
      <c r="E121" s="117">
        <f>E10</f>
        <v>107135.89673999755</v>
      </c>
      <c r="F121" s="117">
        <f>F10</f>
        <v>43490.506020000335</v>
      </c>
    </row>
    <row r="122" spans="3:6" hidden="1" outlineLevel="1" x14ac:dyDescent="0.25">
      <c r="C122" s="1" t="s">
        <v>97</v>
      </c>
      <c r="D122" s="117">
        <f>D98</f>
        <v>34276.32769700011</v>
      </c>
      <c r="E122" s="117">
        <f t="shared" ref="E122:F122" si="99">E98</f>
        <v>32070.163735000049</v>
      </c>
      <c r="F122" s="117">
        <f t="shared" si="99"/>
        <v>12027.707642999932</v>
      </c>
    </row>
    <row r="123" spans="3:6" hidden="1" outlineLevel="1" x14ac:dyDescent="0.25">
      <c r="C123" s="1" t="s">
        <v>98</v>
      </c>
      <c r="D123" s="117">
        <f>D63</f>
        <v>19497.641440599971</v>
      </c>
      <c r="E123" s="117">
        <f>E63</f>
        <v>20110.367195700041</v>
      </c>
      <c r="F123" s="117">
        <f>F63</f>
        <v>8741.057028299967</v>
      </c>
    </row>
    <row r="124" spans="3:6" hidden="1" outlineLevel="1" x14ac:dyDescent="0.25"/>
    <row r="125" spans="3:6" hidden="1" outlineLevel="1" x14ac:dyDescent="0.25">
      <c r="C125" s="1" t="s">
        <v>93</v>
      </c>
      <c r="D125" s="118" t="e">
        <f>D111-D118</f>
        <v>#REF!</v>
      </c>
      <c r="E125" s="118" t="e">
        <f t="shared" ref="E125:F125" si="100">E111-E118</f>
        <v>#REF!</v>
      </c>
      <c r="F125" s="118" t="e">
        <f t="shared" si="100"/>
        <v>#REF!</v>
      </c>
    </row>
    <row r="126" spans="3:6" hidden="1" outlineLevel="1" x14ac:dyDescent="0.25">
      <c r="C126" s="1" t="s">
        <v>94</v>
      </c>
      <c r="D126" s="118">
        <f t="shared" ref="D126:F126" si="101">D112-D119</f>
        <v>30411.246144500448</v>
      </c>
      <c r="E126" s="118">
        <f t="shared" si="101"/>
        <v>28179.565400600382</v>
      </c>
      <c r="F126" s="118">
        <f t="shared" si="101"/>
        <v>499.38506450083878</v>
      </c>
    </row>
    <row r="127" spans="3:6" hidden="1" outlineLevel="1" x14ac:dyDescent="0.25">
      <c r="C127" s="1" t="s">
        <v>95</v>
      </c>
      <c r="D127" s="118">
        <f t="shared" ref="D127:F127" si="102">D113-D120</f>
        <v>77238.335141000513</v>
      </c>
      <c r="E127" s="118">
        <f t="shared" si="102"/>
        <v>80462.204087000413</v>
      </c>
      <c r="F127" s="118">
        <f t="shared" si="102"/>
        <v>-17685.982148997165</v>
      </c>
    </row>
    <row r="128" spans="3:6" hidden="1" outlineLevel="1" x14ac:dyDescent="0.25">
      <c r="C128" s="1" t="s">
        <v>96</v>
      </c>
      <c r="D128" s="118">
        <f t="shared" ref="D128:F128" si="103">D114-D121</f>
        <v>100306.22556000482</v>
      </c>
      <c r="E128" s="118">
        <f t="shared" si="103"/>
        <v>120448.00326000247</v>
      </c>
      <c r="F128" s="118">
        <f t="shared" si="103"/>
        <v>3096.9739799996605</v>
      </c>
    </row>
    <row r="129" spans="3:11" hidden="1" outlineLevel="1" x14ac:dyDescent="0.25">
      <c r="C129" s="1" t="s">
        <v>97</v>
      </c>
      <c r="D129" s="118">
        <f>D115-D122</f>
        <v>21495.302302999895</v>
      </c>
      <c r="E129" s="118">
        <f t="shared" ref="E129:F129" si="104">E115-E122</f>
        <v>17379.576264999949</v>
      </c>
      <c r="F129" s="118">
        <f t="shared" si="104"/>
        <v>2656.2923570000676</v>
      </c>
    </row>
    <row r="130" spans="3:11" hidden="1" outlineLevel="1" x14ac:dyDescent="0.25">
      <c r="C130" s="1" t="s">
        <v>98</v>
      </c>
      <c r="D130" s="118">
        <f t="shared" ref="D130:F130" si="105">D116-D123</f>
        <v>9235.8985594000296</v>
      </c>
      <c r="E130" s="118">
        <f t="shared" si="105"/>
        <v>5689.3528042999606</v>
      </c>
      <c r="F130" s="118">
        <f t="shared" si="105"/>
        <v>2877.942971700033</v>
      </c>
    </row>
    <row r="131" spans="3:11" collapsed="1" x14ac:dyDescent="0.25">
      <c r="K131" s="138"/>
    </row>
    <row r="132" spans="3:11" x14ac:dyDescent="0.25">
      <c r="K132" s="138"/>
    </row>
    <row r="133" spans="3:11" x14ac:dyDescent="0.25">
      <c r="K133" s="138"/>
    </row>
    <row r="134" spans="3:11" x14ac:dyDescent="0.25">
      <c r="K134" s="138"/>
    </row>
    <row r="135" spans="3:11" x14ac:dyDescent="0.25">
      <c r="K135" s="138"/>
    </row>
    <row r="136" spans="3:11" x14ac:dyDescent="0.25">
      <c r="K136" s="138"/>
    </row>
    <row r="137" spans="3:11" x14ac:dyDescent="0.25">
      <c r="K137" s="138"/>
    </row>
  </sheetData>
  <mergeCells count="8">
    <mergeCell ref="B7:B9"/>
    <mergeCell ref="C7:C9"/>
    <mergeCell ref="U7:X7"/>
    <mergeCell ref="D9:X9"/>
    <mergeCell ref="G5:G6"/>
    <mergeCell ref="I5:I6"/>
    <mergeCell ref="L5:L6"/>
    <mergeCell ref="O5:O6"/>
  </mergeCells>
  <conditionalFormatting sqref="T38:T62">
    <cfRule type="colorScale" priority="235">
      <colorScale>
        <cfvo type="num" val="10"/>
        <cfvo type="num" val="20"/>
        <color theme="8"/>
        <color theme="7" tint="0.39997558519241921"/>
      </colorScale>
    </cfRule>
  </conditionalFormatting>
  <conditionalFormatting sqref="S38:T62">
    <cfRule type="colorScale" priority="236">
      <colorScale>
        <cfvo type="num" val="1"/>
        <cfvo type="num" val="2"/>
        <color theme="8"/>
        <color theme="7" tint="0.39997558519241921"/>
      </colorScale>
    </cfRule>
    <cfRule type="colorScale" priority="237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38:X62 V38:V62">
    <cfRule type="colorScale" priority="243">
      <colorScale>
        <cfvo type="formula" val="#REF!"/>
        <cfvo type="max"/>
        <color rgb="FF63BE7B"/>
        <color rgb="FFFCFCFF"/>
      </colorScale>
    </cfRule>
    <cfRule type="colorScale" priority="244">
      <colorScale>
        <cfvo type="min"/>
        <cfvo type="max"/>
        <color theme="0" tint="-0.499984740745262"/>
        <color rgb="FFFFEF9C"/>
      </colorScale>
    </cfRule>
    <cfRule type="colorScale" priority="245">
      <colorScale>
        <cfvo type="min"/>
        <cfvo type="max"/>
        <color theme="0" tint="-0.34998626667073579"/>
        <color rgb="FFFFEF9C"/>
      </colorScale>
    </cfRule>
    <cfRule type="colorScale" priority="246">
      <colorScale>
        <cfvo type="formula" val="$S$6"/>
        <cfvo type="formula" val="$T$6"/>
        <color rgb="FFFFEF9C"/>
        <color rgb="FF63BE7B"/>
      </colorScale>
    </cfRule>
    <cfRule type="colorScale" priority="247">
      <colorScale>
        <cfvo type="formula" val="$S$6"/>
        <cfvo type="max"/>
        <color rgb="FF00B050"/>
        <color rgb="FFFFEF9C"/>
      </colorScale>
    </cfRule>
    <cfRule type="colorScale" priority="248">
      <colorScale>
        <cfvo type="min"/>
        <cfvo type="max"/>
        <color rgb="FF63BE7B"/>
        <color rgb="FFFFEF9C"/>
      </colorScale>
    </cfRule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3:T97">
    <cfRule type="colorScale" priority="220">
      <colorScale>
        <cfvo type="num" val="10"/>
        <cfvo type="num" val="20"/>
        <color theme="8"/>
        <color theme="7" tint="0.39997558519241921"/>
      </colorScale>
    </cfRule>
  </conditionalFormatting>
  <conditionalFormatting sqref="S73:T97">
    <cfRule type="colorScale" priority="221">
      <colorScale>
        <cfvo type="num" val="1"/>
        <cfvo type="num" val="2"/>
        <color theme="8"/>
        <color theme="7" tint="0.39997558519241921"/>
      </colorScale>
    </cfRule>
    <cfRule type="colorScale" priority="222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73:X97 V73:V97">
    <cfRule type="colorScale" priority="228">
      <colorScale>
        <cfvo type="formula" val="#REF!"/>
        <cfvo type="max"/>
        <color rgb="FF63BE7B"/>
        <color rgb="FFFCFCFF"/>
      </colorScale>
    </cfRule>
    <cfRule type="colorScale" priority="229">
      <colorScale>
        <cfvo type="min"/>
        <cfvo type="max"/>
        <color theme="0" tint="-0.499984740745262"/>
        <color rgb="FFFFEF9C"/>
      </colorScale>
    </cfRule>
    <cfRule type="colorScale" priority="230">
      <colorScale>
        <cfvo type="min"/>
        <cfvo type="max"/>
        <color theme="0" tint="-0.34998626667073579"/>
        <color rgb="FFFFEF9C"/>
      </colorScale>
    </cfRule>
    <cfRule type="colorScale" priority="231">
      <colorScale>
        <cfvo type="formula" val="$S$6"/>
        <cfvo type="formula" val="$T$6"/>
        <color rgb="FFFFEF9C"/>
        <color rgb="FF63BE7B"/>
      </colorScale>
    </cfRule>
    <cfRule type="colorScale" priority="232">
      <colorScale>
        <cfvo type="formula" val="$S$6"/>
        <cfvo type="max"/>
        <color rgb="FF00B050"/>
        <color rgb="FFFFEF9C"/>
      </colorScale>
    </cfRule>
    <cfRule type="colorScale" priority="233">
      <colorScale>
        <cfvo type="min"/>
        <cfvo type="max"/>
        <color rgb="FF63BE7B"/>
        <color rgb="FFFFEF9C"/>
      </colorScale>
    </cfRule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T12 T21:T35 T13:T19 S13:S35">
    <cfRule type="colorScale" priority="128">
      <colorScale>
        <cfvo type="num" val="1"/>
        <cfvo type="num" val="2"/>
        <color theme="8"/>
        <color theme="7" tint="0.39997558519241921"/>
      </colorScale>
    </cfRule>
    <cfRule type="colorScale" priority="12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2:T19 T21:T35">
    <cfRule type="colorScale" priority="127">
      <colorScale>
        <cfvo type="num" val="10"/>
        <cfvo type="num" val="20"/>
        <color theme="8"/>
        <color theme="7" tint="0.39997558519241921"/>
      </colorScale>
    </cfRule>
  </conditionalFormatting>
  <conditionalFormatting sqref="X12:X35 V12:V35">
    <cfRule type="colorScale" priority="4251">
      <colorScale>
        <cfvo type="formula" val="#REF!"/>
        <cfvo type="max"/>
        <color rgb="FF63BE7B"/>
        <color rgb="FFFCFCFF"/>
      </colorScale>
    </cfRule>
    <cfRule type="colorScale" priority="4252">
      <colorScale>
        <cfvo type="min"/>
        <cfvo type="max"/>
        <color theme="0" tint="-0.499984740745262"/>
        <color rgb="FFFFEF9C"/>
      </colorScale>
    </cfRule>
    <cfRule type="colorScale" priority="4253">
      <colorScale>
        <cfvo type="min"/>
        <cfvo type="max"/>
        <color theme="0" tint="-0.34998626667073579"/>
        <color rgb="FFFFEF9C"/>
      </colorScale>
    </cfRule>
    <cfRule type="colorScale" priority="4254">
      <colorScale>
        <cfvo type="formula" val="$S$6"/>
        <cfvo type="formula" val="$T$6"/>
        <color rgb="FFFFEF9C"/>
        <color rgb="FF63BE7B"/>
      </colorScale>
    </cfRule>
    <cfRule type="colorScale" priority="4255">
      <colorScale>
        <cfvo type="formula" val="$S$6"/>
        <cfvo type="max"/>
        <color rgb="FF00B050"/>
        <color rgb="FFFFEF9C"/>
      </colorScale>
    </cfRule>
    <cfRule type="colorScale" priority="4256">
      <colorScale>
        <cfvo type="min"/>
        <cfvo type="max"/>
        <color rgb="FF63BE7B"/>
        <color rgb="FFFFEF9C"/>
      </colorScale>
    </cfRule>
    <cfRule type="colorScale" priority="4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5:T70">
    <cfRule type="colorScale" priority="113">
      <colorScale>
        <cfvo type="num" val="1"/>
        <cfvo type="num" val="2"/>
        <color theme="8"/>
        <color theme="7" tint="0.39997558519241921"/>
      </colorScale>
    </cfRule>
    <cfRule type="colorScale" priority="114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65:T70">
    <cfRule type="colorScale" priority="112">
      <colorScale>
        <cfvo type="num" val="10"/>
        <cfvo type="num" val="20"/>
        <color theme="8"/>
        <color theme="7" tint="0.39997558519241921"/>
      </colorScale>
    </cfRule>
  </conditionalFormatting>
  <conditionalFormatting sqref="S100:T106">
    <cfRule type="colorScale" priority="98">
      <colorScale>
        <cfvo type="num" val="1"/>
        <cfvo type="num" val="2"/>
        <color theme="8"/>
        <color theme="7" tint="0.39997558519241921"/>
      </colorScale>
    </cfRule>
    <cfRule type="colorScale" priority="9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00:T106">
    <cfRule type="colorScale" priority="97">
      <colorScale>
        <cfvo type="num" val="10"/>
        <cfvo type="num" val="20"/>
        <color theme="8"/>
        <color theme="7" tint="0.39997558519241921"/>
      </colorScale>
    </cfRule>
  </conditionalFormatting>
  <conditionalFormatting sqref="X65:X70 V65:V70">
    <cfRule type="colorScale" priority="4272">
      <colorScale>
        <cfvo type="formula" val="#REF!"/>
        <cfvo type="max"/>
        <color rgb="FF63BE7B"/>
        <color rgb="FFFCFCFF"/>
      </colorScale>
    </cfRule>
    <cfRule type="colorScale" priority="4273">
      <colorScale>
        <cfvo type="min"/>
        <cfvo type="max"/>
        <color theme="0" tint="-0.499984740745262"/>
        <color rgb="FFFFEF9C"/>
      </colorScale>
    </cfRule>
    <cfRule type="colorScale" priority="4274">
      <colorScale>
        <cfvo type="min"/>
        <cfvo type="max"/>
        <color theme="0" tint="-0.34998626667073579"/>
        <color rgb="FFFFEF9C"/>
      </colorScale>
    </cfRule>
    <cfRule type="colorScale" priority="4275">
      <colorScale>
        <cfvo type="formula" val="$S$6"/>
        <cfvo type="formula" val="$T$6"/>
        <color rgb="FFFFEF9C"/>
        <color rgb="FF63BE7B"/>
      </colorScale>
    </cfRule>
    <cfRule type="colorScale" priority="4276">
      <colorScale>
        <cfvo type="formula" val="$S$6"/>
        <cfvo type="max"/>
        <color rgb="FF00B050"/>
        <color rgb="FFFFEF9C"/>
      </colorScale>
    </cfRule>
    <cfRule type="colorScale" priority="4277">
      <colorScale>
        <cfvo type="min"/>
        <cfvo type="max"/>
        <color rgb="FF63BE7B"/>
        <color rgb="FFFFEF9C"/>
      </colorScale>
    </cfRule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0:X106 V100:V106">
    <cfRule type="colorScale" priority="4279">
      <colorScale>
        <cfvo type="formula" val="#REF!"/>
        <cfvo type="max"/>
        <color rgb="FF63BE7B"/>
        <color rgb="FFFCFCFF"/>
      </colorScale>
    </cfRule>
    <cfRule type="colorScale" priority="4280">
      <colorScale>
        <cfvo type="min"/>
        <cfvo type="max"/>
        <color theme="0" tint="-0.499984740745262"/>
        <color rgb="FFFFEF9C"/>
      </colorScale>
    </cfRule>
    <cfRule type="colorScale" priority="4281">
      <colorScale>
        <cfvo type="min"/>
        <cfvo type="max"/>
        <color theme="0" tint="-0.34998626667073579"/>
        <color rgb="FFFFEF9C"/>
      </colorScale>
    </cfRule>
    <cfRule type="colorScale" priority="4282">
      <colorScale>
        <cfvo type="formula" val="$S$6"/>
        <cfvo type="formula" val="$T$6"/>
        <color rgb="FFFFEF9C"/>
        <color rgb="FF63BE7B"/>
      </colorScale>
    </cfRule>
    <cfRule type="colorScale" priority="4283">
      <colorScale>
        <cfvo type="formula" val="$S$6"/>
        <cfvo type="max"/>
        <color rgb="FF00B050"/>
        <color rgb="FFFFEF9C"/>
      </colorScale>
    </cfRule>
    <cfRule type="colorScale" priority="4284">
      <colorScale>
        <cfvo type="min"/>
        <cfvo type="max"/>
        <color rgb="FF63BE7B"/>
        <color rgb="FFFFEF9C"/>
      </colorScale>
    </cfRule>
    <cfRule type="colorScale" priority="4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0">
    <cfRule type="colorScale" priority="95">
      <colorScale>
        <cfvo type="num" val="1"/>
        <cfvo type="num" val="2"/>
        <color theme="8"/>
        <color theme="7" tint="0.39997558519241921"/>
      </colorScale>
    </cfRule>
    <cfRule type="colorScale" priority="9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20">
    <cfRule type="colorScale" priority="94">
      <colorScale>
        <cfvo type="num" val="10"/>
        <cfvo type="num" val="20"/>
        <color theme="8"/>
        <color theme="7" tint="0.39997558519241921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45" fitToHeight="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2" operator="containsText" id="{5068E40C-4138-4BB2-AFA7-754DF6B9A718}">
            <xm:f>NOT(ISERROR(SEARCH($V$8,V38)))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V38:V62</xm:sqref>
        </x14:conditionalFormatting>
        <x14:conditionalFormatting xmlns:xm="http://schemas.microsoft.com/office/excel/2006/main">
          <x14:cfRule type="containsText" priority="241" operator="containsText" id="{20617468-1911-4F31-A8FF-8CF5A84715C9}">
            <xm:f>NOT(ISERROR(SEARCH($X$8,X38)))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X38:X62</xm:sqref>
        </x14:conditionalFormatting>
        <x14:conditionalFormatting xmlns:xm="http://schemas.microsoft.com/office/excel/2006/main">
          <x14:cfRule type="containsText" priority="240" operator="containsText" id="{CE60EFBF-4143-4A09-9AEC-7533C3D747CA}">
            <xm:f>NOT(ISERROR(SEARCH($W$8,W38)))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W38:W62</xm:sqref>
        </x14:conditionalFormatting>
        <x14:conditionalFormatting xmlns:xm="http://schemas.microsoft.com/office/excel/2006/main">
          <x14:cfRule type="containsText" priority="238" operator="containsText" id="{0E43CBE9-EFD9-4BA2-9B6F-EB3277D8A7F2}">
            <xm:f>NOT(ISERROR(SEARCH($U$8,U38)))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39" operator="containsText" id="{621AF399-6DFB-41E0-8C72-C170626A8755}">
            <xm:f>NOT(ISERROR(SEARCH($W$8,U38)))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U38:U62</xm:sqref>
        </x14:conditionalFormatting>
        <x14:conditionalFormatting xmlns:xm="http://schemas.microsoft.com/office/excel/2006/main">
          <x14:cfRule type="containsText" priority="227" operator="containsText" id="{DD0436D0-D244-435F-AF64-DCBD71F1D574}">
            <xm:f>NOT(ISERROR(SEARCH($V$8,V73)))</xm:f>
            <xm:f>$V$8</xm:f>
            <x14:dxf>
              <fill>
                <patternFill>
                  <bgColor rgb="FF00B050"/>
                </patternFill>
              </fill>
            </x14:dxf>
          </x14:cfRule>
          <xm:sqref>V73:V97</xm:sqref>
        </x14:conditionalFormatting>
        <x14:conditionalFormatting xmlns:xm="http://schemas.microsoft.com/office/excel/2006/main">
          <x14:cfRule type="containsText" priority="226" operator="containsText" id="{73B89D0F-7EFB-44BE-80A1-BFEA48200DAC}">
            <xm:f>NOT(ISERROR(SEARCH($X$8,X73)))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X73:X97</xm:sqref>
        </x14:conditionalFormatting>
        <x14:conditionalFormatting xmlns:xm="http://schemas.microsoft.com/office/excel/2006/main">
          <x14:cfRule type="containsText" priority="225" operator="containsText" id="{16D05686-AD40-409A-A422-217C3BBB0259}">
            <xm:f>NOT(ISERROR(SEARCH($W$8,W73)))</xm:f>
            <xm:f>$W$8</xm:f>
            <x14:dxf>
              <fill>
                <patternFill>
                  <bgColor rgb="FFFF0000"/>
                </patternFill>
              </fill>
            </x14:dxf>
          </x14:cfRule>
          <xm:sqref>W73:W97</xm:sqref>
        </x14:conditionalFormatting>
        <x14:conditionalFormatting xmlns:xm="http://schemas.microsoft.com/office/excel/2006/main">
          <x14:cfRule type="containsText" priority="223" operator="containsText" id="{A63F409A-814F-4521-A564-7760CAB995F5}">
            <xm:f>NOT(ISERROR(SEARCH($U$8,U73)))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24" operator="containsText" id="{36461A01-551F-42C0-B4C8-D724DBF58552}">
            <xm:f>NOT(ISERROR(SEARCH($W$8,U73)))</xm:f>
            <xm:f>$W$8</xm:f>
            <x14:dxf>
              <fill>
                <patternFill>
                  <bgColor rgb="FFFF0000"/>
                </patternFill>
              </fill>
            </x14:dxf>
          </x14:cfRule>
          <xm:sqref>U73:U97</xm:sqref>
        </x14:conditionalFormatting>
        <x14:conditionalFormatting xmlns:xm="http://schemas.microsoft.com/office/excel/2006/main">
          <x14:cfRule type="containsText" priority="134" operator="containsText" id="{002FF0DA-DD66-4DBB-A687-504B571DD4D2}">
            <xm:f>NOT(ISERROR(SEARCH($V$8,V12)))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V12:V35</xm:sqref>
        </x14:conditionalFormatting>
        <x14:conditionalFormatting xmlns:xm="http://schemas.microsoft.com/office/excel/2006/main">
          <x14:cfRule type="containsText" priority="133" operator="containsText" id="{5A756BF7-C235-425E-A702-D5F94329D132}">
            <xm:f>NOT(ISERROR(SEARCH($X$8,X12)))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X12:X35</xm:sqref>
        </x14:conditionalFormatting>
        <x14:conditionalFormatting xmlns:xm="http://schemas.microsoft.com/office/excel/2006/main">
          <x14:cfRule type="containsText" priority="132" operator="containsText" id="{7D6BA1EC-7619-4B2C-92D7-AF241A5AC797}">
            <xm:f>NOT(ISERROR(SEARCH($W$8,W12)))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W12:W35</xm:sqref>
        </x14:conditionalFormatting>
        <x14:conditionalFormatting xmlns:xm="http://schemas.microsoft.com/office/excel/2006/main">
          <x14:cfRule type="containsText" priority="130" operator="containsText" id="{FB07CB67-9C69-4868-868D-52BE8A6FA3A7}">
            <xm:f>NOT(ISERROR(SEARCH($U$8,U12)))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31" operator="containsText" id="{13CAD761-E049-44B8-A918-DAC70FB00FDA}">
            <xm:f>NOT(ISERROR(SEARCH($W$8,U12)))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U12:U35</xm:sqref>
        </x14:conditionalFormatting>
        <x14:conditionalFormatting xmlns:xm="http://schemas.microsoft.com/office/excel/2006/main">
          <x14:cfRule type="containsText" priority="119" operator="containsText" id="{BD9C9811-819F-419F-84EE-F0AB230C1B6B}">
            <xm:f>NOT(ISERROR(SEARCH($V$8,V65)))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V65:V70</xm:sqref>
        </x14:conditionalFormatting>
        <x14:conditionalFormatting xmlns:xm="http://schemas.microsoft.com/office/excel/2006/main">
          <x14:cfRule type="containsText" priority="118" operator="containsText" id="{409735C4-D322-40F4-8DEC-07B867ED2A7B}">
            <xm:f>NOT(ISERROR(SEARCH($X$8,X65)))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X65:X70</xm:sqref>
        </x14:conditionalFormatting>
        <x14:conditionalFormatting xmlns:xm="http://schemas.microsoft.com/office/excel/2006/main">
          <x14:cfRule type="containsText" priority="117" operator="containsText" id="{F75AE101-0964-483B-AA1D-1808CA73F93C}">
            <xm:f>NOT(ISERROR(SEARCH($W$8,W65)))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W65:W70</xm:sqref>
        </x14:conditionalFormatting>
        <x14:conditionalFormatting xmlns:xm="http://schemas.microsoft.com/office/excel/2006/main">
          <x14:cfRule type="containsText" priority="115" operator="containsText" id="{97094F03-71F8-4996-B0C4-B356AA8A31C8}">
            <xm:f>NOT(ISERROR(SEARCH($U$8,U65)))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6" operator="containsText" id="{40B38A2F-B181-4C73-9104-577A1E12D322}">
            <xm:f>NOT(ISERROR(SEARCH($W$8,U65)))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U65:U70</xm:sqref>
        </x14:conditionalFormatting>
        <x14:conditionalFormatting xmlns:xm="http://schemas.microsoft.com/office/excel/2006/main">
          <x14:cfRule type="containsText" priority="104" operator="containsText" id="{F50365B2-D207-4EE5-8CCA-72FFB10362C8}">
            <xm:f>NOT(ISERROR(SEARCH($V$8,V100)))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V100:V106</xm:sqref>
        </x14:conditionalFormatting>
        <x14:conditionalFormatting xmlns:xm="http://schemas.microsoft.com/office/excel/2006/main">
          <x14:cfRule type="containsText" priority="103" operator="containsText" id="{4284EA94-65C3-4B03-AE33-E835B534E516}">
            <xm:f>NOT(ISERROR(SEARCH($X$8,X100)))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X100:X106</xm:sqref>
        </x14:conditionalFormatting>
        <x14:conditionalFormatting xmlns:xm="http://schemas.microsoft.com/office/excel/2006/main">
          <x14:cfRule type="containsText" priority="102" operator="containsText" id="{0768BA6A-1860-48BC-83BC-E2BD51F68BBD}">
            <xm:f>NOT(ISERROR(SEARCH($W$8,W100)))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W100:W106</xm:sqref>
        </x14:conditionalFormatting>
        <x14:conditionalFormatting xmlns:xm="http://schemas.microsoft.com/office/excel/2006/main">
          <x14:cfRule type="containsText" priority="100" operator="containsText" id="{F1D19942-D0E1-45B5-AF91-7F5FC7985E26}">
            <xm:f>NOT(ISERROR(SEARCH($U$8,U100)))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01" operator="containsText" id="{011AC4D2-3C23-48DF-8ABE-F8989A009845}">
            <xm:f>NOT(ISERROR(SEARCH($W$8,U100)))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U100:U106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J138"/>
  <sheetViews>
    <sheetView showOutlineSymbols="0" topLeftCell="A109" zoomScale="66" zoomScaleNormal="66" workbookViewId="0">
      <selection activeCell="M5" sqref="M5"/>
    </sheetView>
  </sheetViews>
  <sheetFormatPr defaultRowHeight="15" outlineLevelCol="1" x14ac:dyDescent="0.25"/>
  <cols>
    <col min="1" max="1" width="1.140625" style="75" customWidth="1"/>
    <col min="2" max="2" width="4.7109375" style="75" customWidth="1"/>
    <col min="3" max="3" width="42.140625" style="145" customWidth="1"/>
    <col min="4" max="4" width="1.42578125" style="75" customWidth="1"/>
    <col min="5" max="5" width="13.5703125" style="76" customWidth="1"/>
    <col min="6" max="6" width="11" style="76" customWidth="1"/>
    <col min="7" max="7" width="12.5703125" style="76" customWidth="1"/>
    <col min="8" max="8" width="10" style="76" customWidth="1"/>
    <col min="9" max="9" width="13" style="76" customWidth="1"/>
    <col min="10" max="10" width="0.85546875" style="75" customWidth="1"/>
    <col min="11" max="14" width="6.5703125" style="80" customWidth="1" outlineLevel="1"/>
    <col min="15" max="15" width="2.85546875" customWidth="1"/>
    <col min="16" max="16" width="4.7109375" style="75" customWidth="1"/>
    <col min="17" max="17" width="5" style="75" customWidth="1"/>
    <col min="18" max="46" width="9.140625" style="75"/>
    <col min="47" max="47" width="7.85546875" style="75" customWidth="1"/>
    <col min="48" max="16384" width="9.140625" style="75"/>
  </cols>
  <sheetData>
    <row r="1" spans="1:62" x14ac:dyDescent="0.25">
      <c r="K1" s="95"/>
      <c r="L1" s="95"/>
      <c r="M1" s="95"/>
      <c r="N1" s="95"/>
      <c r="O1" s="76"/>
    </row>
    <row r="2" spans="1:62" ht="27" x14ac:dyDescent="0.25">
      <c r="B2" s="92" t="s">
        <v>142</v>
      </c>
      <c r="C2" s="146"/>
      <c r="D2" s="83"/>
      <c r="E2" s="83"/>
      <c r="F2" s="83"/>
      <c r="G2" s="83"/>
      <c r="H2" s="83"/>
      <c r="I2" s="83"/>
      <c r="J2" s="83"/>
      <c r="K2" s="96"/>
      <c r="L2" s="96"/>
      <c r="M2" s="96"/>
      <c r="N2" s="96"/>
      <c r="O2" s="83"/>
      <c r="P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62" ht="22.5" x14ac:dyDescent="0.25">
      <c r="B3" s="81"/>
      <c r="C3" s="147"/>
      <c r="D3" s="81"/>
      <c r="E3" s="81"/>
      <c r="F3" s="81"/>
      <c r="G3" s="81"/>
      <c r="H3" s="81"/>
      <c r="I3" s="81"/>
      <c r="J3" s="81"/>
      <c r="K3" s="95"/>
      <c r="L3" s="95"/>
      <c r="M3" s="95"/>
      <c r="N3" s="95"/>
      <c r="O3" s="76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62" ht="25.5" x14ac:dyDescent="0.35">
      <c r="C4" s="148"/>
      <c r="E4" s="82"/>
      <c r="G4" s="82"/>
      <c r="H4" s="82"/>
      <c r="I4" s="82"/>
      <c r="K4" s="95"/>
      <c r="L4" s="95"/>
      <c r="M4" s="95"/>
      <c r="N4" s="95"/>
      <c r="O4" s="76"/>
      <c r="AC4" s="120"/>
    </row>
    <row r="5" spans="1:62" ht="51" x14ac:dyDescent="0.25">
      <c r="B5" s="77" t="s">
        <v>2</v>
      </c>
      <c r="C5" s="149" t="s">
        <v>0</v>
      </c>
      <c r="E5" s="18" t="s">
        <v>34</v>
      </c>
      <c r="F5" s="18" t="s">
        <v>33</v>
      </c>
      <c r="G5" s="18" t="s">
        <v>32</v>
      </c>
      <c r="H5" s="74" t="str">
        <f>'ЕФЕКТИВНІСТЬ І пв 2019 рік'!R7</f>
        <v>ЕВ+П</v>
      </c>
      <c r="I5" s="74" t="s">
        <v>17</v>
      </c>
      <c r="K5" s="95"/>
      <c r="L5" s="95"/>
      <c r="M5" s="95"/>
      <c r="N5" s="95"/>
      <c r="O5" s="76"/>
      <c r="Q5" s="93" t="s">
        <v>35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G5" s="93" t="s">
        <v>36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W5" s="93" t="s">
        <v>99</v>
      </c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</row>
    <row r="6" spans="1:62" s="84" customFormat="1" ht="11.25" customHeight="1" x14ac:dyDescent="0.4">
      <c r="A6" s="86"/>
      <c r="B6" s="87"/>
      <c r="C6" s="150"/>
      <c r="D6" s="88"/>
      <c r="E6" s="89"/>
      <c r="F6" s="90"/>
      <c r="G6" s="90"/>
      <c r="H6" s="91"/>
      <c r="I6" s="91"/>
      <c r="K6" s="95"/>
      <c r="L6" s="95"/>
      <c r="M6" s="95"/>
      <c r="N6" s="95"/>
      <c r="O6" s="76"/>
    </row>
    <row r="7" spans="1:62" s="84" customFormat="1" ht="6.75" customHeight="1" x14ac:dyDescent="0.4">
      <c r="A7" s="86"/>
      <c r="B7" s="87"/>
      <c r="C7" s="150"/>
      <c r="D7" s="88"/>
      <c r="E7" s="89"/>
      <c r="F7" s="90"/>
      <c r="G7" s="90"/>
      <c r="H7" s="91"/>
      <c r="I7" s="91"/>
      <c r="K7" s="95"/>
      <c r="L7" s="95"/>
      <c r="M7" s="95"/>
      <c r="N7" s="95"/>
      <c r="O7"/>
    </row>
    <row r="8" spans="1:62" ht="30.75" x14ac:dyDescent="0.45">
      <c r="A8" s="85"/>
      <c r="B8" s="36" t="s">
        <v>38</v>
      </c>
      <c r="C8" s="151" t="s">
        <v>22</v>
      </c>
      <c r="E8" s="78">
        <f>SUM(E9:E32)</f>
        <v>854248.99999999988</v>
      </c>
      <c r="F8" s="71">
        <f>SUM(F9:F32)</f>
        <v>107135.89673999755</v>
      </c>
      <c r="G8" s="78">
        <f>SUM(G9:G32)</f>
        <v>484.5</v>
      </c>
      <c r="H8" s="73"/>
      <c r="I8" s="73"/>
      <c r="K8" s="97"/>
      <c r="L8" s="97"/>
      <c r="M8" s="97"/>
      <c r="N8" s="97"/>
    </row>
    <row r="9" spans="1:62" x14ac:dyDescent="0.25">
      <c r="B9" s="2">
        <v>1</v>
      </c>
      <c r="C9" s="144" t="str">
        <f>'ЕФЕКТИВНІСТЬ І пв 2019 рік'!C12</f>
        <v>Вінницький апеляційний суд в апеляційному окрузі</v>
      </c>
      <c r="E9" s="142">
        <f>'ЕФЕКТИВНІСТЬ І пв 2019 рік'!K12</f>
        <v>38838.800000000003</v>
      </c>
      <c r="F9" s="143">
        <f>'ЕФЕКТИВНІСТЬ І пв 2019 рік'!E12</f>
        <v>5807.2229999999299</v>
      </c>
      <c r="G9" s="142">
        <f>'ЕФЕКТИВНІСТЬ І пв 2019 рік'!N12</f>
        <v>27.4</v>
      </c>
      <c r="H9" s="63">
        <f>'ЕФЕКТИВНІСТЬ І пв 2019 рік'!R12</f>
        <v>0.68</v>
      </c>
      <c r="I9" s="63">
        <f>'ЕФЕКТИВНІСТЬ І пв 2019 рік'!Q12</f>
        <v>0.87</v>
      </c>
      <c r="K9" s="110">
        <f>'ЕФЕКТИВНІСТЬ І пв 2019 рік'!U12</f>
        <v>0</v>
      </c>
      <c r="L9" s="113" t="str">
        <f>'ЕФЕКТИВНІСТЬ І пв 2019 рік'!V12</f>
        <v>АА</v>
      </c>
      <c r="M9" s="110">
        <f>'ЕФЕКТИВНІСТЬ І пв 2019 рік'!W12</f>
        <v>0</v>
      </c>
      <c r="N9" s="112">
        <f>'ЕФЕКТИВНІСТЬ І пв 2019 рік'!X12</f>
        <v>0</v>
      </c>
    </row>
    <row r="10" spans="1:62" x14ac:dyDescent="0.25">
      <c r="B10" s="2">
        <v>2</v>
      </c>
      <c r="C10" s="144" t="str">
        <f>'ЕФЕКТИВНІСТЬ І пв 2019 рік'!C13</f>
        <v>Волинський апеляційний суд в апеляційному окрузі</v>
      </c>
      <c r="E10" s="142">
        <f>'ЕФЕКТИВНІСТЬ І пв 2019 рік'!K13</f>
        <v>26214.7</v>
      </c>
      <c r="F10" s="143">
        <f>'ЕФЕКТИВНІСТЬ І пв 2019 рік'!E13</f>
        <v>2257.4093500000499</v>
      </c>
      <c r="G10" s="142">
        <f>'ЕФЕКТИВНІСТЬ І пв 2019 рік'!N13</f>
        <v>13.7</v>
      </c>
      <c r="H10" s="63">
        <f>'ЕФЕКТИВНІСТЬ І пв 2019 рік'!R13</f>
        <v>7.0000000000000007E-2</v>
      </c>
      <c r="I10" s="63">
        <f>'ЕФЕКТИВНІСТЬ І пв 2019 рік'!Q13</f>
        <v>0.71</v>
      </c>
      <c r="K10" s="110">
        <f>'ЕФЕКТИВНІСТЬ І пв 2019 рік'!U13</f>
        <v>0</v>
      </c>
      <c r="L10" s="113" t="str">
        <f>'ЕФЕКТИВНІСТЬ І пв 2019 рік'!V13</f>
        <v>АА</v>
      </c>
      <c r="M10" s="111">
        <f>'ЕФЕКТИВНІСТЬ І пв 2019 рік'!W13</f>
        <v>0</v>
      </c>
      <c r="N10" s="112">
        <f>'ЕФЕКТИВНІСТЬ І пв 2019 рік'!X13</f>
        <v>0</v>
      </c>
    </row>
    <row r="11" spans="1:62" x14ac:dyDescent="0.25">
      <c r="B11" s="2">
        <v>3</v>
      </c>
      <c r="C11" s="144" t="str">
        <f>'ЕФЕКТИВНІСТЬ І пв 2019 рік'!C14</f>
        <v>Дніпровський апеляційний суд в апеляційному окрузі</v>
      </c>
      <c r="E11" s="142">
        <f>'ЕФЕКТИВНІСТЬ І пв 2019 рік'!K14</f>
        <v>53957.2</v>
      </c>
      <c r="F11" s="143">
        <f>'ЕФЕКТИВНІСТЬ І пв 2019 рік'!E14</f>
        <v>13504.236769999899</v>
      </c>
      <c r="G11" s="142">
        <f>'ЕФЕКТИВНІСТЬ І пв 2019 рік'!N14</f>
        <v>25</v>
      </c>
      <c r="H11" s="63">
        <f>'ЕФЕКТИВНІСТЬ І пв 2019 рік'!R14</f>
        <v>2.66</v>
      </c>
      <c r="I11" s="63">
        <f>'ЕФЕКТИВНІСТЬ І пв 2019 рік'!Q14</f>
        <v>0.58000000000000007</v>
      </c>
      <c r="K11" s="110">
        <f>'ЕФЕКТИВНІСТЬ І пв 2019 рік'!U14</f>
        <v>0</v>
      </c>
      <c r="L11" s="113" t="str">
        <f>'ЕФЕКТИВНІСТЬ І пв 2019 рік'!V14</f>
        <v>АА</v>
      </c>
      <c r="M11" s="110">
        <f>'ЕФЕКТИВНІСТЬ І пв 2019 рік'!W14</f>
        <v>0</v>
      </c>
      <c r="N11" s="112">
        <f>'ЕФЕКТИВНІСТЬ І пв 2019 рік'!X14</f>
        <v>0</v>
      </c>
    </row>
    <row r="12" spans="1:62" x14ac:dyDescent="0.25">
      <c r="B12" s="2">
        <v>4</v>
      </c>
      <c r="C12" s="144" t="str">
        <f>'ЕФЕКТИВНІСТЬ І пв 2019 рік'!C15</f>
        <v>Донецький апеляційний суд в апеляційному окрузі</v>
      </c>
      <c r="E12" s="142">
        <f>'ЕФЕКТИВНІСТЬ І пв 2019 рік'!K15</f>
        <v>67257.7</v>
      </c>
      <c r="F12" s="143">
        <f>'ЕФЕКТИВНІСТЬ І пв 2019 рік'!E15</f>
        <v>5816.8812399997896</v>
      </c>
      <c r="G12" s="142">
        <f>'ЕФЕКТИВНІСТЬ І пв 2019 рік'!N15</f>
        <v>45.7</v>
      </c>
      <c r="H12" s="63">
        <f>'ЕФЕКТИВНІСТЬ І пв 2019 рік'!R15</f>
        <v>-0.13999999999999999</v>
      </c>
      <c r="I12" s="63">
        <f>'ЕФЕКТИВНІСТЬ І пв 2019 рік'!Q15</f>
        <v>0.8</v>
      </c>
      <c r="K12" s="110" t="str">
        <f>'ЕФЕКТИВНІСТЬ І пв 2019 рік'!U15</f>
        <v>АВ</v>
      </c>
      <c r="L12" s="113">
        <f>'ЕФЕКТИВНІСТЬ І пв 2019 рік'!V15</f>
        <v>0</v>
      </c>
      <c r="M12" s="111">
        <f>'ЕФЕКТИВНІСТЬ І пв 2019 рік'!W15</f>
        <v>0</v>
      </c>
      <c r="N12" s="112">
        <f>'ЕФЕКТИВНІСТЬ І пв 2019 рік'!X15</f>
        <v>0</v>
      </c>
    </row>
    <row r="13" spans="1:62" ht="28.5" customHeight="1" x14ac:dyDescent="0.25">
      <c r="B13" s="2">
        <v>5</v>
      </c>
      <c r="C13" s="144" t="str">
        <f>'ЕФЕКТИВНІСТЬ І пв 2019 рік'!C16</f>
        <v>Житомирський апеляційний суд в апеляційному окрузі</v>
      </c>
      <c r="E13" s="142">
        <f>'ЕФЕКТИВНІСТЬ І пв 2019 рік'!K16</f>
        <v>33608.9</v>
      </c>
      <c r="F13" s="143">
        <f>'ЕФЕКТИВНІСТЬ І пв 2019 рік'!E16</f>
        <v>4064.8076999999498</v>
      </c>
      <c r="G13" s="142">
        <f>'ЕФЕКТИВНІСТЬ І пв 2019 рік'!N16</f>
        <v>18</v>
      </c>
      <c r="H13" s="63">
        <f>'ЕФЕКТИВНІСТЬ І пв 2019 рік'!R16</f>
        <v>0.64</v>
      </c>
      <c r="I13" s="63">
        <f>'ЕФЕКТИВНІСТЬ І пв 2019 рік'!Q16</f>
        <v>0.6399999999999999</v>
      </c>
      <c r="K13" s="110">
        <f>'ЕФЕКТИВНІСТЬ І пв 2019 рік'!U16</f>
        <v>0</v>
      </c>
      <c r="L13" s="113" t="str">
        <f>'ЕФЕКТИВНІСТЬ І пв 2019 рік'!V16</f>
        <v>АА</v>
      </c>
      <c r="M13" s="111">
        <f>'ЕФЕКТИВНІСТЬ І пв 2019 рік'!W16</f>
        <v>0</v>
      </c>
      <c r="N13" s="112">
        <f>'ЕФЕКТИВНІСТЬ І пв 2019 рік'!X16</f>
        <v>0</v>
      </c>
    </row>
    <row r="14" spans="1:62" x14ac:dyDescent="0.25">
      <c r="B14" s="2">
        <v>6</v>
      </c>
      <c r="C14" s="144" t="str">
        <f>'ЕФЕКТИВНІСТЬ І пв 2019 рік'!C17</f>
        <v>Закарпатський апеляційний суд в апеляційному окрузі</v>
      </c>
      <c r="E14" s="142">
        <f>'ЕФЕКТИВНІСТЬ І пв 2019 рік'!K17</f>
        <v>21557.5</v>
      </c>
      <c r="F14" s="143">
        <f>'ЕФЕКТИВНІСТЬ І пв 2019 рік'!E17</f>
        <v>2611.6002800000501</v>
      </c>
      <c r="G14" s="142">
        <f>'ЕФЕКТИВНІСТЬ І пв 2019 рік'!N17</f>
        <v>11.1</v>
      </c>
      <c r="H14" s="63">
        <f>'ЕФЕКТИВНІСТЬ І пв 2019 рік'!R17</f>
        <v>0.69</v>
      </c>
      <c r="I14" s="63">
        <f>'ЕФЕКТИВНІСТЬ І пв 2019 рік'!Q17</f>
        <v>-0.13999999999999996</v>
      </c>
      <c r="K14" s="110">
        <f>'ЕФЕКТИВНІСТЬ І пв 2019 рік'!U17</f>
        <v>0</v>
      </c>
      <c r="L14" s="113">
        <f>'ЕФЕКТИВНІСТЬ І пв 2019 рік'!V17</f>
        <v>0</v>
      </c>
      <c r="M14" s="111">
        <f>'ЕФЕКТИВНІСТЬ І пв 2019 рік'!W17</f>
        <v>0</v>
      </c>
      <c r="N14" s="112" t="str">
        <f>'ЕФЕКТИВНІСТЬ І пв 2019 рік'!X17</f>
        <v>ВА</v>
      </c>
    </row>
    <row r="15" spans="1:62" x14ac:dyDescent="0.25">
      <c r="B15" s="2">
        <v>7</v>
      </c>
      <c r="C15" s="144" t="str">
        <f>'ЕФЕКТИВНІСТЬ І пв 2019 рік'!C18</f>
        <v>Запорізький апеляційний суд в апеляційному окрузі</v>
      </c>
      <c r="E15" s="142">
        <f>'ЕФЕКТИВНІСТЬ І пв 2019 рік'!K18</f>
        <v>36131.599999999999</v>
      </c>
      <c r="F15" s="143">
        <f>'ЕФЕКТИВНІСТЬ І пв 2019 рік'!E18</f>
        <v>7030.0698399998601</v>
      </c>
      <c r="G15" s="142">
        <f>'ЕФЕКТИВНІСТЬ І пв 2019 рік'!N18</f>
        <v>16.399999999999999</v>
      </c>
      <c r="H15" s="63">
        <f>'ЕФЕКТИВНІСТЬ І пв 2019 рік'!R18</f>
        <v>1.98</v>
      </c>
      <c r="I15" s="63">
        <f>'ЕФЕКТИВНІСТЬ І пв 2019 рік'!Q18</f>
        <v>0.77000000000000013</v>
      </c>
      <c r="K15" s="110">
        <f>'ЕФЕКТИВНІСТЬ І пв 2019 рік'!U18</f>
        <v>0</v>
      </c>
      <c r="L15" s="113" t="str">
        <f>'ЕФЕКТИВНІСТЬ І пв 2019 рік'!V18</f>
        <v>АА</v>
      </c>
      <c r="M15" s="111">
        <f>'ЕФЕКТИВНІСТЬ І пв 2019 рік'!W18</f>
        <v>0</v>
      </c>
      <c r="N15" s="112">
        <f>'ЕФЕКТИВНІСТЬ І пв 2019 рік'!X18</f>
        <v>0</v>
      </c>
    </row>
    <row r="16" spans="1:62" ht="24" x14ac:dyDescent="0.25">
      <c r="B16" s="2">
        <v>8</v>
      </c>
      <c r="C16" s="144" t="str">
        <f>'ЕФЕКТИВНІСТЬ І пв 2019 рік'!C19</f>
        <v>Івано-Франківський апеляційний суд в апеляційному окрузі</v>
      </c>
      <c r="E16" s="142">
        <f>'ЕФЕКТИВНІСТЬ І пв 2019 рік'!K19</f>
        <v>29014.5</v>
      </c>
      <c r="F16" s="143">
        <f>'ЕФЕКТИВНІСТЬ І пв 2019 рік'!E19</f>
        <v>2606.5330000000399</v>
      </c>
      <c r="G16" s="142">
        <f>'ЕФЕКТИВНІСТЬ І пв 2019 рік'!N19</f>
        <v>16.5</v>
      </c>
      <c r="H16" s="63">
        <f>'ЕФЕКТИВНІСТЬ І пв 2019 рік'!R19</f>
        <v>6.9999999999999979E-2</v>
      </c>
      <c r="I16" s="63">
        <f>'ЕФЕКТИВНІСТЬ І пв 2019 рік'!Q19</f>
        <v>0.8</v>
      </c>
      <c r="K16" s="110">
        <f>'ЕФЕКТИВНІСТЬ І пв 2019 рік'!U19</f>
        <v>0</v>
      </c>
      <c r="L16" s="113" t="str">
        <f>'ЕФЕКТИВНІСТЬ І пв 2019 рік'!V19</f>
        <v>АА</v>
      </c>
      <c r="M16" s="111">
        <f>'ЕФЕКТИВНІСТЬ І пв 2019 рік'!W19</f>
        <v>0</v>
      </c>
      <c r="N16" s="112">
        <f>'ЕФЕКТИВНІСТЬ І пв 2019 рік'!X19</f>
        <v>0</v>
      </c>
    </row>
    <row r="17" spans="2:14" s="75" customFormat="1" ht="24" x14ac:dyDescent="0.25">
      <c r="B17" s="2">
        <v>9</v>
      </c>
      <c r="C17" s="144" t="str">
        <f>'ЕФЕКТИВНІСТЬ І пв 2019 рік'!C20</f>
        <v>Кропивницький апеляційний суд в апеляційному окрузі</v>
      </c>
      <c r="E17" s="142">
        <f>'ЕФЕКТИВНІСТЬ І пв 2019 рік'!K20</f>
        <v>33132.699999999997</v>
      </c>
      <c r="F17" s="143">
        <f>'ЕФЕКТИВНІСТЬ І пв 2019 рік'!E20</f>
        <v>4316.0670800000898</v>
      </c>
      <c r="G17" s="142">
        <f>'ЕФЕКТИВНІСТЬ І пв 2019 рік'!N20</f>
        <v>22</v>
      </c>
      <c r="H17" s="63">
        <f>'ЕФЕКТИВНІСТЬ І пв 2019 рік'!R20</f>
        <v>0.52</v>
      </c>
      <c r="I17" s="63">
        <f>'ЕФЕКТИВНІСТЬ І пв 2019 рік'!Q20</f>
        <v>0.8600000000000001</v>
      </c>
      <c r="K17" s="110">
        <f>'ЕФЕКТИВНІСТЬ І пв 2019 рік'!U20</f>
        <v>0</v>
      </c>
      <c r="L17" s="113" t="str">
        <f>'ЕФЕКТИВНІСТЬ І пв 2019 рік'!V20</f>
        <v>АА</v>
      </c>
      <c r="M17" s="111">
        <f>'ЕФЕКТИВНІСТЬ І пв 2019 рік'!W20</f>
        <v>0</v>
      </c>
      <c r="N17" s="112">
        <f>'ЕФЕКТИВНІСТЬ І пв 2019 рік'!X20</f>
        <v>0</v>
      </c>
    </row>
    <row r="18" spans="2:14" s="75" customFormat="1" x14ac:dyDescent="0.25">
      <c r="B18" s="2">
        <v>10</v>
      </c>
      <c r="C18" s="144" t="str">
        <f>'ЕФЕКТИВНІСТЬ І пв 2019 рік'!C21</f>
        <v>Луганський апеляційний суд в апеляційному окрузі</v>
      </c>
      <c r="E18" s="142">
        <f>'ЕФЕКТИВНІСТЬ І пв 2019 рік'!K21</f>
        <v>28849.200000000001</v>
      </c>
      <c r="F18" s="143">
        <f>'ЕФЕКТИВНІСТЬ І пв 2019 рік'!E21</f>
        <v>1747.8643200000199</v>
      </c>
      <c r="G18" s="142">
        <f>'ЕФЕКТИВНІСТЬ І пв 2019 рік'!N21</f>
        <v>17.8</v>
      </c>
      <c r="H18" s="63">
        <f>'ЕФЕКТИВНІСТЬ І пв 2019 рік'!R21</f>
        <v>-0.64</v>
      </c>
      <c r="I18" s="63">
        <f>'ЕФЕКТИВНІСТЬ І пв 2019 рік'!Q21</f>
        <v>0.59</v>
      </c>
      <c r="K18" s="110" t="str">
        <f>'ЕФЕКТИВНІСТЬ І пв 2019 рік'!U21</f>
        <v>АВ</v>
      </c>
      <c r="L18" s="113">
        <f>'ЕФЕКТИВНІСТЬ І пв 2019 рік'!V21</f>
        <v>0</v>
      </c>
      <c r="M18" s="111">
        <f>'ЕФЕКТИВНІСТЬ І пв 2019 рік'!W21</f>
        <v>0</v>
      </c>
      <c r="N18" s="112">
        <f>'ЕФЕКТИВНІСТЬ І пв 2019 рік'!X21</f>
        <v>0</v>
      </c>
    </row>
    <row r="19" spans="2:14" s="75" customFormat="1" x14ac:dyDescent="0.25">
      <c r="B19" s="2">
        <v>11</v>
      </c>
      <c r="C19" s="144" t="str">
        <f>'ЕФЕКТИВНІСТЬ І пв 2019 рік'!C22</f>
        <v>Львівський апеляційний суд в апеляційному окрузі</v>
      </c>
      <c r="E19" s="142">
        <f>'ЕФЕКТИВНІСТЬ І пв 2019 рік'!K22</f>
        <v>48319.7</v>
      </c>
      <c r="F19" s="143">
        <f>'ЕФЕКТИВНІСТЬ І пв 2019 рік'!E22</f>
        <v>6546.6328000001504</v>
      </c>
      <c r="G19" s="142">
        <f>'ЕФЕКТИВНІСТЬ І пв 2019 рік'!N22</f>
        <v>26.1</v>
      </c>
      <c r="H19" s="63">
        <f>'ЕФЕКТИВНІСТЬ І пв 2019 рік'!R22</f>
        <v>0.84</v>
      </c>
      <c r="I19" s="63">
        <f>'ЕФЕКТИВНІСТЬ І пв 2019 рік'!Q22</f>
        <v>0.24999999999999994</v>
      </c>
      <c r="K19" s="110">
        <f>'ЕФЕКТИВНІСТЬ І пв 2019 рік'!U22</f>
        <v>0</v>
      </c>
      <c r="L19" s="113" t="str">
        <f>'ЕФЕКТИВНІСТЬ І пв 2019 рік'!V22</f>
        <v>АА</v>
      </c>
      <c r="M19" s="111">
        <f>'ЕФЕКТИВНІСТЬ І пв 2019 рік'!W22</f>
        <v>0</v>
      </c>
      <c r="N19" s="112">
        <f>'ЕФЕКТИВНІСТЬ І пв 2019 рік'!X22</f>
        <v>0</v>
      </c>
    </row>
    <row r="20" spans="2:14" s="75" customFormat="1" ht="24" x14ac:dyDescent="0.25">
      <c r="B20" s="2">
        <v>12</v>
      </c>
      <c r="C20" s="144" t="str">
        <f>'ЕФЕКТИВНІСТЬ І пв 2019 рік'!C23</f>
        <v>Миколаївський апеляційний суд в апеляційному окрузі</v>
      </c>
      <c r="E20" s="142">
        <f>'ЕФЕКТИВНІСТЬ І пв 2019 рік'!K23</f>
        <v>38064.800000000003</v>
      </c>
      <c r="F20" s="143">
        <f>'ЕФЕКТИВНІСТЬ І пв 2019 рік'!E23</f>
        <v>4253.5292200000604</v>
      </c>
      <c r="G20" s="142">
        <f>'ЕФЕКТИВНІСТЬ І пв 2019 рік'!N23</f>
        <v>24</v>
      </c>
      <c r="H20" s="63">
        <f>'ЕФЕКТИВНІСТЬ І пв 2019 рік'!R23</f>
        <v>0.32999999999999996</v>
      </c>
      <c r="I20" s="63">
        <f>'ЕФЕКТИВНІСТЬ І пв 2019 рік'!Q23</f>
        <v>0.81</v>
      </c>
      <c r="K20" s="110">
        <f>'ЕФЕКТИВНІСТЬ І пв 2019 рік'!U23</f>
        <v>0</v>
      </c>
      <c r="L20" s="113" t="str">
        <f>'ЕФЕКТИВНІСТЬ І пв 2019 рік'!V23</f>
        <v>АА</v>
      </c>
      <c r="M20" s="111">
        <f>'ЕФЕКТИВНІСТЬ І пв 2019 рік'!W23</f>
        <v>0</v>
      </c>
      <c r="N20" s="112">
        <f>'ЕФЕКТИВНІСТЬ І пв 2019 рік'!X23</f>
        <v>0</v>
      </c>
    </row>
    <row r="21" spans="2:14" s="75" customFormat="1" x14ac:dyDescent="0.25">
      <c r="B21" s="2">
        <v>13</v>
      </c>
      <c r="C21" s="144" t="str">
        <f>'ЕФЕКТИВНІСТЬ І пв 2019 рік'!C24</f>
        <v>Одеський апеляційний суд в апеляційному окрузі</v>
      </c>
      <c r="E21" s="142">
        <f>'ЕФЕКТИВНІСТЬ І пв 2019 рік'!K24</f>
        <v>50755.5</v>
      </c>
      <c r="F21" s="143">
        <f>'ЕФЕКТИВНІСТЬ І пв 2019 рік'!E24</f>
        <v>6321.5973599987001</v>
      </c>
      <c r="G21" s="142">
        <f>'ЕФЕКТИВНІСТЬ І пв 2019 рік'!N24</f>
        <v>24</v>
      </c>
      <c r="H21" s="63">
        <f>'ЕФЕКТИВНІСТЬ І пв 2019 рік'!R24</f>
        <v>0.87</v>
      </c>
      <c r="I21" s="63">
        <f>'ЕФЕКТИВНІСТЬ І пв 2019 рік'!Q24</f>
        <v>-0.82000000000000006</v>
      </c>
      <c r="K21" s="110">
        <f>'ЕФЕКТИВНІСТЬ І пв 2019 рік'!U24</f>
        <v>0</v>
      </c>
      <c r="L21" s="113">
        <f>'ЕФЕКТИВНІСТЬ І пв 2019 рік'!V24</f>
        <v>0</v>
      </c>
      <c r="M21" s="111">
        <f>'ЕФЕКТИВНІСТЬ І пв 2019 рік'!W24</f>
        <v>0</v>
      </c>
      <c r="N21" s="112" t="str">
        <f>'ЕФЕКТИВНІСТЬ І пв 2019 рік'!X24</f>
        <v>ВА</v>
      </c>
    </row>
    <row r="22" spans="2:14" s="75" customFormat="1" x14ac:dyDescent="0.25">
      <c r="B22" s="2">
        <v>14</v>
      </c>
      <c r="C22" s="144" t="str">
        <f>'ЕФЕКТИВНІСТЬ І пв 2019 рік'!C25</f>
        <v>Полтавський апеляційний суд в апеляційному окрузі</v>
      </c>
      <c r="E22" s="142">
        <f>'ЕФЕКТИВНІСТЬ І пв 2019 рік'!K25</f>
        <v>44296.9</v>
      </c>
      <c r="F22" s="143">
        <f>'ЕФЕКТИВНІСТЬ І пв 2019 рік'!E25</f>
        <v>4773.8846499999499</v>
      </c>
      <c r="G22" s="142">
        <f>'ЕФЕКТИВНІСТЬ І пв 2019 рік'!N25</f>
        <v>28.4</v>
      </c>
      <c r="H22" s="63">
        <f>'ЕФЕКТИВНІСТЬ І пв 2019 рік'!R25</f>
        <v>0.26</v>
      </c>
      <c r="I22" s="63">
        <f>'ЕФЕКТИВНІСТЬ І пв 2019 рік'!Q25</f>
        <v>0.54999999999999993</v>
      </c>
      <c r="K22" s="110">
        <f>'ЕФЕКТИВНІСТЬ І пв 2019 рік'!U25</f>
        <v>0</v>
      </c>
      <c r="L22" s="113" t="str">
        <f>'ЕФЕКТИВНІСТЬ І пв 2019 рік'!V25</f>
        <v>АА</v>
      </c>
      <c r="M22" s="111">
        <f>'ЕФЕКТИВНІСТЬ І пв 2019 рік'!W25</f>
        <v>0</v>
      </c>
      <c r="N22" s="112">
        <f>'ЕФЕКТИВНІСТЬ І пв 2019 рік'!X25</f>
        <v>0</v>
      </c>
    </row>
    <row r="23" spans="2:14" s="75" customFormat="1" x14ac:dyDescent="0.25">
      <c r="B23" s="2">
        <v>15</v>
      </c>
      <c r="C23" s="144" t="str">
        <f>'ЕФЕКТИВНІСТЬ І пв 2019 рік'!C26</f>
        <v>Рівненський апеляційний суд в апеляційному окрузі</v>
      </c>
      <c r="E23" s="142">
        <f>'ЕФЕКТИВНІСТЬ І пв 2019 рік'!K26</f>
        <v>22662.7</v>
      </c>
      <c r="F23" s="143">
        <f>'ЕФЕКТИВНІСТЬ І пв 2019 рік'!E26</f>
        <v>2724.7734800000298</v>
      </c>
      <c r="G23" s="142">
        <f>'ЕФЕКТИВНІСТЬ І пв 2019 рік'!N26</f>
        <v>12.9</v>
      </c>
      <c r="H23" s="63">
        <f>'ЕФЕКТИВНІСТЬ І пв 2019 рік'!R26</f>
        <v>0.55999999999999994</v>
      </c>
      <c r="I23" s="63">
        <f>'ЕФЕКТИВНІСТЬ І пв 2019 рік'!Q26</f>
        <v>0.66999999999999993</v>
      </c>
      <c r="K23" s="110">
        <f>'ЕФЕКТИВНІСТЬ І пв 2019 рік'!U26</f>
        <v>0</v>
      </c>
      <c r="L23" s="113" t="str">
        <f>'ЕФЕКТИВНІСТЬ І пв 2019 рік'!V26</f>
        <v>АА</v>
      </c>
      <c r="M23" s="111">
        <f>'ЕФЕКТИВНІСТЬ І пв 2019 рік'!W26</f>
        <v>0</v>
      </c>
      <c r="N23" s="112">
        <f>'ЕФЕКТИВНІСТЬ І пв 2019 рік'!X26</f>
        <v>0</v>
      </c>
    </row>
    <row r="24" spans="2:14" s="75" customFormat="1" x14ac:dyDescent="0.25">
      <c r="B24" s="2">
        <v>16</v>
      </c>
      <c r="C24" s="144" t="str">
        <f>'ЕФЕКТИВНІСТЬ І пв 2019 рік'!C27</f>
        <v>Сумський апеляційний суд в апеляційному окрузі</v>
      </c>
      <c r="E24" s="142">
        <f>'ЕФЕКТИВНІСТЬ І пв 2019 рік'!K27</f>
        <v>20768.099999999999</v>
      </c>
      <c r="F24" s="143">
        <f>'ЕФЕКТИВНІСТЬ І пв 2019 рік'!E27</f>
        <v>4757.86906000011</v>
      </c>
      <c r="G24" s="142">
        <f>'ЕФЕКТИВНІСТЬ І пв 2019 рік'!N27</f>
        <v>11.6</v>
      </c>
      <c r="H24" s="63">
        <f>'ЕФЕКТИВНІСТЬ І пв 2019 рік'!R27</f>
        <v>1.93</v>
      </c>
      <c r="I24" s="63">
        <f>'ЕФЕКТИВНІСТЬ І пв 2019 рік'!Q27</f>
        <v>0.85</v>
      </c>
      <c r="K24" s="110">
        <f>'ЕФЕКТИВНІСТЬ І пв 2019 рік'!U27</f>
        <v>0</v>
      </c>
      <c r="L24" s="113" t="str">
        <f>'ЕФЕКТИВНІСТЬ І пв 2019 рік'!V27</f>
        <v>АА</v>
      </c>
      <c r="M24" s="111">
        <f>'ЕФЕКТИВНІСТЬ І пв 2019 рік'!W27</f>
        <v>0</v>
      </c>
      <c r="N24" s="112">
        <f>'ЕФЕКТИВНІСТЬ І пв 2019 рік'!X27</f>
        <v>0</v>
      </c>
    </row>
    <row r="25" spans="2:14" s="75" customFormat="1" ht="24" x14ac:dyDescent="0.25">
      <c r="B25" s="2">
        <v>17</v>
      </c>
      <c r="C25" s="144" t="str">
        <f>'ЕФЕКТИВНІСТЬ І пв 2019 рік'!C28</f>
        <v>Тернопільський апеляційний суд в апеляційному окрузі</v>
      </c>
      <c r="E25" s="142">
        <f>'ЕФЕКТИВНІСТЬ І пв 2019 рік'!K28</f>
        <v>27761.1</v>
      </c>
      <c r="F25" s="143">
        <f>'ЕФЕКТИВНІСТЬ І пв 2019 рік'!E28</f>
        <v>2117.0327200000202</v>
      </c>
      <c r="G25" s="142">
        <f>'ЕФЕКТИВНІСТЬ І пв 2019 рік'!N28</f>
        <v>19</v>
      </c>
      <c r="H25" s="63">
        <f>'ЕФЕКТИВНІСТЬ І пв 2019 рік'!R28</f>
        <v>-0.33</v>
      </c>
      <c r="I25" s="63">
        <f>'ЕФЕКТИВНІСТЬ І пв 2019 рік'!Q28</f>
        <v>0.73</v>
      </c>
      <c r="K25" s="110" t="str">
        <f>'ЕФЕКТИВНІСТЬ І пв 2019 рік'!U28</f>
        <v>АВ</v>
      </c>
      <c r="L25" s="113">
        <f>'ЕФЕКТИВНІСТЬ І пв 2019 рік'!V28</f>
        <v>0</v>
      </c>
      <c r="M25" s="111">
        <f>'ЕФЕКТИВНІСТЬ І пв 2019 рік'!W28</f>
        <v>0</v>
      </c>
      <c r="N25" s="112">
        <f>'ЕФЕКТИВНІСТЬ І пв 2019 рік'!X28</f>
        <v>0</v>
      </c>
    </row>
    <row r="26" spans="2:14" s="75" customFormat="1" x14ac:dyDescent="0.25">
      <c r="B26" s="2">
        <v>18</v>
      </c>
      <c r="C26" s="144" t="str">
        <f>'ЕФЕКТИВНІСТЬ І пв 2019 рік'!C29</f>
        <v>Харківський апеляційний суд в апеляційному окрузі</v>
      </c>
      <c r="E26" s="142">
        <f>'ЕФЕКТИВНІСТЬ І пв 2019 рік'!K29</f>
        <v>62234.7</v>
      </c>
      <c r="F26" s="143">
        <f>'ЕФЕКТИВНІСТЬ І пв 2019 рік'!E29</f>
        <v>9422.7227999986499</v>
      </c>
      <c r="G26" s="142">
        <f>'ЕФЕКТИВНІСТЬ І пв 2019 рік'!N29</f>
        <v>23</v>
      </c>
      <c r="H26" s="63">
        <f>'ЕФЕКТИВНІСТЬ І пв 2019 рік'!R29</f>
        <v>1.77</v>
      </c>
      <c r="I26" s="63">
        <f>'ЕФЕКТИВНІСТЬ І пв 2019 рік'!Q29</f>
        <v>0.27999999999999997</v>
      </c>
      <c r="K26" s="110">
        <f>'ЕФЕКТИВНІСТЬ І пв 2019 рік'!U29</f>
        <v>0</v>
      </c>
      <c r="L26" s="113" t="str">
        <f>'ЕФЕКТИВНІСТЬ І пв 2019 рік'!V29</f>
        <v>АА</v>
      </c>
      <c r="M26" s="111">
        <f>'ЕФЕКТИВНІСТЬ І пв 2019 рік'!W29</f>
        <v>0</v>
      </c>
      <c r="N26" s="112">
        <f>'ЕФЕКТИВНІСТЬ І пв 2019 рік'!X29</f>
        <v>0</v>
      </c>
    </row>
    <row r="27" spans="2:14" s="75" customFormat="1" x14ac:dyDescent="0.25">
      <c r="B27" s="2">
        <v>19</v>
      </c>
      <c r="C27" s="144" t="str">
        <f>'ЕФЕКТИВНІСТЬ І пв 2019 рік'!C30</f>
        <v>Херсонський апеляційний суд в апеляційному окрузі</v>
      </c>
      <c r="E27" s="142">
        <f>'ЕФЕКТИВНІСТЬ І пв 2019 рік'!K30</f>
        <v>39547.800000000003</v>
      </c>
      <c r="F27" s="143">
        <f>'ЕФЕКТИВНІСТЬ І пв 2019 рік'!E30</f>
        <v>3145.5946600000502</v>
      </c>
      <c r="G27" s="142">
        <f>'ЕФЕКТИВНІСТЬ І пв 2019 рік'!N30</f>
        <v>22.9</v>
      </c>
      <c r="H27" s="63">
        <f>'ЕФЕКТИВНІСТЬ І пв 2019 рік'!R30</f>
        <v>-0.15</v>
      </c>
      <c r="I27" s="63">
        <f>'ЕФЕКТИВНІСТЬ І пв 2019 рік'!Q30</f>
        <v>0.69</v>
      </c>
      <c r="K27" s="110" t="str">
        <f>'ЕФЕКТИВНІСТЬ І пв 2019 рік'!U30</f>
        <v>АВ</v>
      </c>
      <c r="L27" s="113">
        <f>'ЕФЕКТИВНІСТЬ І пв 2019 рік'!V30</f>
        <v>0</v>
      </c>
      <c r="M27" s="111">
        <f>'ЕФЕКТИВНІСТЬ І пв 2019 рік'!W30</f>
        <v>0</v>
      </c>
      <c r="N27" s="112">
        <f>'ЕФЕКТИВНІСТЬ І пв 2019 рік'!X30</f>
        <v>0</v>
      </c>
    </row>
    <row r="28" spans="2:14" s="75" customFormat="1" x14ac:dyDescent="0.25">
      <c r="B28" s="2">
        <v>20</v>
      </c>
      <c r="C28" s="144" t="str">
        <f>'ЕФЕКТИВНІСТЬ І пв 2019 рік'!C31</f>
        <v>Хмельницький апеляційний суд в апеляційному окрузі</v>
      </c>
      <c r="E28" s="142">
        <f>'ЕФЕКТИВНІСТЬ І пв 2019 рік'!K31</f>
        <v>33033.9</v>
      </c>
      <c r="F28" s="143">
        <f>'ЕФЕКТИВНІСТЬ І пв 2019 рік'!E31</f>
        <v>4081.8146500000098</v>
      </c>
      <c r="G28" s="142">
        <f>'ЕФЕКТИВНІСТЬ І пв 2019 рік'!N31</f>
        <v>18</v>
      </c>
      <c r="H28" s="63">
        <f>'ЕФЕКТИВНІСТЬ І пв 2019 рік'!R31</f>
        <v>0.65999999999999992</v>
      </c>
      <c r="I28" s="63">
        <f>'ЕФЕКТИВНІСТЬ І пв 2019 рік'!Q31</f>
        <v>0.71</v>
      </c>
      <c r="K28" s="110">
        <f>'ЕФЕКТИВНІСТЬ І пв 2019 рік'!U31</f>
        <v>0</v>
      </c>
      <c r="L28" s="113" t="str">
        <f>'ЕФЕКТИВНІСТЬ І пв 2019 рік'!V31</f>
        <v>АА</v>
      </c>
      <c r="M28" s="111">
        <f>'ЕФЕКТИВНІСТЬ І пв 2019 рік'!W31</f>
        <v>0</v>
      </c>
      <c r="N28" s="112">
        <f>'ЕФЕКТИВНІСТЬ І пв 2019 рік'!X31</f>
        <v>0</v>
      </c>
    </row>
    <row r="29" spans="2:14" s="75" customFormat="1" x14ac:dyDescent="0.25">
      <c r="B29" s="2">
        <v>21</v>
      </c>
      <c r="C29" s="144" t="str">
        <f>'ЕФЕКТИВНІСТЬ І пв 2019 рік'!C32</f>
        <v>Черкаський апеляційний суд в апеляційному окрузі</v>
      </c>
      <c r="E29" s="142">
        <f>'ЕФЕКТИВНІСТЬ І пв 2019 рік'!K32</f>
        <v>33523.199999999997</v>
      </c>
      <c r="F29" s="143">
        <f>'ЕФЕКТИВНІСТЬ І пв 2019 рік'!E32</f>
        <v>4191.3158400000502</v>
      </c>
      <c r="G29" s="142">
        <f>'ЕФЕКТИВНІСТЬ І пв 2019 рік'!N32</f>
        <v>20.2</v>
      </c>
      <c r="H29" s="63">
        <f>'ЕФЕКТИВНІСТЬ І пв 2019 рік'!R32</f>
        <v>0.56000000000000005</v>
      </c>
      <c r="I29" s="63">
        <f>'ЕФЕКТИВНІСТЬ І пв 2019 рік'!Q32</f>
        <v>0.62</v>
      </c>
      <c r="K29" s="110">
        <f>'ЕФЕКТИВНІСТЬ І пв 2019 рік'!U32</f>
        <v>0</v>
      </c>
      <c r="L29" s="113" t="str">
        <f>'ЕФЕКТИВНІСТЬ І пв 2019 рік'!V32</f>
        <v>АА</v>
      </c>
      <c r="M29" s="111">
        <f>'ЕФЕКТИВНІСТЬ І пв 2019 рік'!W32</f>
        <v>0</v>
      </c>
      <c r="N29" s="112">
        <f>'ЕФЕКТИВНІСТЬ І пв 2019 рік'!X32</f>
        <v>0</v>
      </c>
    </row>
    <row r="30" spans="2:14" s="75" customFormat="1" x14ac:dyDescent="0.25">
      <c r="B30" s="2">
        <v>22</v>
      </c>
      <c r="C30" s="144" t="str">
        <f>'ЕФЕКТИВНІСТЬ І пв 2019 рік'!C33</f>
        <v>Чернівецький апеляційний суд в апеляційному окрузі</v>
      </c>
      <c r="E30" s="142">
        <f>'ЕФЕКТИВНІСТЬ І пв 2019 рік'!K33</f>
        <v>31872.9</v>
      </c>
      <c r="F30" s="143">
        <f>'ЕФЕКТИВНІСТЬ І пв 2019 рік'!E33</f>
        <v>2006.3929600000399</v>
      </c>
      <c r="G30" s="142">
        <f>'ЕФЕКТИВНІСТЬ І пв 2019 рік'!N33</f>
        <v>17.8</v>
      </c>
      <c r="H30" s="63">
        <f>'ЕФЕКТИВНІСТЬ І пв 2019 рік'!R33</f>
        <v>-0.52</v>
      </c>
      <c r="I30" s="63">
        <f>'ЕФЕКТИВНІСТЬ І пв 2019 рік'!Q33</f>
        <v>0.64</v>
      </c>
      <c r="K30" s="110" t="str">
        <f>'ЕФЕКТИВНІСТЬ І пв 2019 рік'!U33</f>
        <v>АВ</v>
      </c>
      <c r="L30" s="113">
        <f>'ЕФЕКТИВНІСТЬ І пв 2019 рік'!V33</f>
        <v>0</v>
      </c>
      <c r="M30" s="111">
        <f>'ЕФЕКТИВНІСТЬ І пв 2019 рік'!W33</f>
        <v>0</v>
      </c>
      <c r="N30" s="112">
        <f>'ЕФЕКТИВНІСТЬ І пв 2019 рік'!X33</f>
        <v>0</v>
      </c>
    </row>
    <row r="31" spans="2:14" s="75" customFormat="1" x14ac:dyDescent="0.25">
      <c r="B31" s="2">
        <v>23</v>
      </c>
      <c r="C31" s="144" t="str">
        <f>'ЕФЕКТИВНІСТЬ І пв 2019 рік'!C34</f>
        <v>Чернігівський апеляційний суд в апеляційному окрузі</v>
      </c>
      <c r="E31" s="142">
        <f>'ЕФЕКТИВНІСТЬ І пв 2019 рік'!K34</f>
        <v>32844.9</v>
      </c>
      <c r="F31" s="143">
        <f>'ЕФЕКТИВНІСТЬ І пв 2019 рік'!E34</f>
        <v>3030.04396000004</v>
      </c>
      <c r="G31" s="142">
        <f>'ЕФЕКТИВНІСТЬ І пв 2019 рік'!N34</f>
        <v>23</v>
      </c>
      <c r="H31" s="63">
        <f>'ЕФЕКТИВНІСТЬ І пв 2019 рік'!R34</f>
        <v>-5.0000000000000017E-2</v>
      </c>
      <c r="I31" s="63">
        <f>'ЕФЕКТИВНІСТЬ І пв 2019 рік'!Q34</f>
        <v>0.74</v>
      </c>
      <c r="K31" s="110" t="str">
        <f>'ЕФЕКТИВНІСТЬ І пв 2019 рік'!U34</f>
        <v>АВ</v>
      </c>
      <c r="L31" s="113">
        <f>'ЕФЕКТИВНІСТЬ І пв 2019 рік'!V34</f>
        <v>0</v>
      </c>
      <c r="M31" s="111">
        <f>'ЕФЕКТИВНІСТЬ І пв 2019 рік'!W34</f>
        <v>0</v>
      </c>
      <c r="N31" s="112">
        <f>'ЕФЕКТИВНІСТЬ І пв 2019 рік'!X34</f>
        <v>0</v>
      </c>
    </row>
    <row r="32" spans="2:14" s="75" customFormat="1" x14ac:dyDescent="0.25">
      <c r="B32" s="2">
        <v>24</v>
      </c>
      <c r="C32" s="144" t="str">
        <f>'ЕФЕКТИВНІСТЬ І пв 2019 рік'!C35</f>
        <v>Київський апеляційний суд в апеляційному окрузі</v>
      </c>
      <c r="E32" s="142">
        <f>'ЕФЕКТИВНІСТЬ І пв 2019 рік'!K35</f>
        <v>0</v>
      </c>
      <c r="F32" s="143">
        <f>'ЕФЕКТИВНІСТЬ І пв 2019 рік'!E35</f>
        <v>0</v>
      </c>
      <c r="G32" s="142">
        <f>'ЕФЕКТИВНІСТЬ І пв 2019 рік'!N35</f>
        <v>0</v>
      </c>
      <c r="H32" s="63">
        <f>'ЕФЕКТИВНІСТЬ І пв 2019 рік'!R35</f>
        <v>-2</v>
      </c>
      <c r="I32" s="63">
        <f>'ЕФЕКТИВНІСТЬ І пв 2019 рік'!Q35</f>
        <v>-2</v>
      </c>
      <c r="K32" s="110">
        <f>'ЕФЕКТИВНІСТЬ І пв 2019 рік'!U35</f>
        <v>0</v>
      </c>
      <c r="L32" s="113">
        <f>'ЕФЕКТИВНІСТЬ І пв 2019 рік'!V35</f>
        <v>0</v>
      </c>
      <c r="M32" s="111" t="str">
        <f>'ЕФЕКТИВНІСТЬ І пв 2019 рік'!W35</f>
        <v>ВВ</v>
      </c>
      <c r="N32" s="112">
        <f>'ЕФЕКТИВНІСТЬ І пв 2019 рік'!X35</f>
        <v>0</v>
      </c>
    </row>
    <row r="33" spans="2:14" x14ac:dyDescent="0.25">
      <c r="E33" s="75"/>
      <c r="F33" s="75"/>
      <c r="G33" s="75"/>
      <c r="H33" s="75"/>
      <c r="I33" s="75"/>
      <c r="K33" s="75"/>
      <c r="L33" s="75"/>
      <c r="M33" s="75"/>
      <c r="N33" s="114"/>
    </row>
    <row r="34" spans="2:14" x14ac:dyDescent="0.25">
      <c r="E34" s="75"/>
      <c r="F34" s="75"/>
      <c r="G34" s="75"/>
      <c r="H34" s="75"/>
      <c r="I34" s="75"/>
      <c r="K34" s="75"/>
      <c r="L34" s="75"/>
      <c r="M34" s="75"/>
      <c r="N34" s="114"/>
    </row>
    <row r="35" spans="2:14" x14ac:dyDescent="0.25">
      <c r="B35" s="37" t="s">
        <v>42</v>
      </c>
      <c r="C35" s="151" t="s">
        <v>3</v>
      </c>
      <c r="E35" s="115">
        <f>SUM(E36:E60)</f>
        <v>461414.1999999999</v>
      </c>
      <c r="F35" s="115">
        <f t="shared" ref="F35:G35" si="0">SUM(F36:F60)</f>
        <v>27986.084599399612</v>
      </c>
      <c r="G35" s="115">
        <f t="shared" si="0"/>
        <v>491.3</v>
      </c>
      <c r="H35" s="37"/>
      <c r="I35" s="37"/>
      <c r="K35" s="37"/>
      <c r="L35" s="37"/>
      <c r="M35" s="37"/>
      <c r="N35" s="37"/>
    </row>
    <row r="36" spans="2:14" x14ac:dyDescent="0.25">
      <c r="B36" s="2">
        <v>1</v>
      </c>
      <c r="C36" s="144" t="str">
        <f>'ЕФЕКТИВНІСТЬ І пв 2019 рік'!C38</f>
        <v>Господарський суд Вінницької області</v>
      </c>
      <c r="E36" s="142">
        <f>'ЕФЕКТИВНІСТЬ І пв 2019 рік'!K38</f>
        <v>10004.4</v>
      </c>
      <c r="F36" s="142">
        <f>'ЕФЕКТИВНІСТЬ І пв 2019 рік'!E38</f>
        <v>550.25663220000195</v>
      </c>
      <c r="G36" s="142">
        <f>'ЕФЕКТИВНІСТЬ І пв 2019 рік'!N38</f>
        <v>9.4</v>
      </c>
      <c r="H36" s="63">
        <f>'ЕФЕКТИВНІСТЬ І пв 2019 рік'!R38</f>
        <v>-0.98</v>
      </c>
      <c r="I36" s="63">
        <f>'ЕФЕКТИВНІСТЬ І пв 2019 рік'!Q38</f>
        <v>0.23000000000000007</v>
      </c>
      <c r="K36" s="110" t="str">
        <f>'ЕФЕКТИВНІСТЬ І пв 2019 рік'!U38</f>
        <v>АВ</v>
      </c>
      <c r="L36" s="113">
        <f>'ЕФЕКТИВНІСТЬ І пв 2019 рік'!V38</f>
        <v>0</v>
      </c>
      <c r="M36" s="111">
        <f>'ЕФЕКТИВНІСТЬ І пв 2019 рік'!W38</f>
        <v>0</v>
      </c>
      <c r="N36" s="112">
        <f>'ЕФЕКТИВНІСТЬ І пв 2019 рік'!X38</f>
        <v>0</v>
      </c>
    </row>
    <row r="37" spans="2:14" x14ac:dyDescent="0.25">
      <c r="B37" s="2">
        <v>2</v>
      </c>
      <c r="C37" s="144" t="str">
        <f>'ЕФЕКТИВНІСТЬ І пв 2019 рік'!C39</f>
        <v>Господарський суд Волинської області</v>
      </c>
      <c r="E37" s="142">
        <f>'ЕФЕКТИВНІСТЬ І пв 2019 рік'!K39</f>
        <v>9909.5</v>
      </c>
      <c r="F37" s="142">
        <f>'ЕФЕКТИВНІСТЬ І пв 2019 рік'!E39</f>
        <v>485.69198720000202</v>
      </c>
      <c r="G37" s="142">
        <f>'ЕФЕКТИВНІСТЬ І пв 2019 рік'!N39</f>
        <v>9</v>
      </c>
      <c r="H37" s="63">
        <f>'ЕФЕКТИВНІСТЬ І пв 2019 рік'!R39</f>
        <v>-1.1599999999999999</v>
      </c>
      <c r="I37" s="63">
        <f>'ЕФЕКТИВНІСТЬ І пв 2019 рік'!Q39</f>
        <v>0.13</v>
      </c>
      <c r="K37" s="110" t="str">
        <f>'ЕФЕКТИВНІСТЬ І пв 2019 рік'!U39</f>
        <v>АВ</v>
      </c>
      <c r="L37" s="113">
        <f>'ЕФЕКТИВНІСТЬ І пв 2019 рік'!V39</f>
        <v>0</v>
      </c>
      <c r="M37" s="111">
        <f>'ЕФЕКТИВНІСТЬ І пв 2019 рік'!W39</f>
        <v>0</v>
      </c>
      <c r="N37" s="112">
        <f>'ЕФЕКТИВНІСТЬ І пв 2019 рік'!X39</f>
        <v>0</v>
      </c>
    </row>
    <row r="38" spans="2:14" x14ac:dyDescent="0.25">
      <c r="B38" s="2">
        <v>3</v>
      </c>
      <c r="C38" s="144" t="str">
        <f>'ЕФЕКТИВНІСТЬ І пв 2019 рік'!C40</f>
        <v>Господарський суд Дніпропетровської області</v>
      </c>
      <c r="E38" s="142">
        <f>'ЕФЕКТИВНІСТЬ І пв 2019 рік'!K40</f>
        <v>37740.699999999997</v>
      </c>
      <c r="F38" s="142">
        <f>'ЕФЕКТИВНІСТЬ І пв 2019 рік'!E40</f>
        <v>2110.00974029995</v>
      </c>
      <c r="G38" s="142">
        <f>'ЕФЕКТИВНІСТЬ І пв 2019 рік'!N40</f>
        <v>34.4</v>
      </c>
      <c r="H38" s="63">
        <f>'ЕФЕКТИВНІСТЬ І пв 2019 рік'!R40</f>
        <v>-0.95000000000000007</v>
      </c>
      <c r="I38" s="63">
        <f>'ЕФЕКТИВНІСТЬ І пв 2019 рік'!Q40</f>
        <v>-0.27</v>
      </c>
      <c r="K38" s="110">
        <f>'ЕФЕКТИВНІСТЬ І пв 2019 рік'!U40</f>
        <v>0</v>
      </c>
      <c r="L38" s="113">
        <f>'ЕФЕКТИВНІСТЬ І пв 2019 рік'!V40</f>
        <v>0</v>
      </c>
      <c r="M38" s="111" t="str">
        <f>'ЕФЕКТИВНІСТЬ І пв 2019 рік'!W40</f>
        <v>ВВ</v>
      </c>
      <c r="N38" s="112">
        <f>'ЕФЕКТИВНІСТЬ І пв 2019 рік'!X40</f>
        <v>0</v>
      </c>
    </row>
    <row r="39" spans="2:14" x14ac:dyDescent="0.25">
      <c r="B39" s="2">
        <v>4</v>
      </c>
      <c r="C39" s="144" t="str">
        <f>'ЕФЕКТИВНІСТЬ І пв 2019 рік'!C41</f>
        <v>Господарський суд Донецької області</v>
      </c>
      <c r="E39" s="142">
        <f>'ЕФЕКТИВНІСТЬ І пв 2019 рік'!K41</f>
        <v>20641.2</v>
      </c>
      <c r="F39" s="142">
        <f>'ЕФЕКТИВНІСТЬ І пв 2019 рік'!E41</f>
        <v>1139.4957766</v>
      </c>
      <c r="G39" s="142">
        <f>'ЕФЕКТИВНІСТЬ І пв 2019 рік'!N41</f>
        <v>26.3</v>
      </c>
      <c r="H39" s="63">
        <f>'ЕФЕКТИВНІСТЬ І пв 2019 рік'!R41</f>
        <v>-1.06</v>
      </c>
      <c r="I39" s="63">
        <f>'ЕФЕКТИВНІСТЬ І пв 2019 рік'!Q41</f>
        <v>-0.29000000000000004</v>
      </c>
      <c r="K39" s="110">
        <f>'ЕФЕКТИВНІСТЬ І пв 2019 рік'!U41</f>
        <v>0</v>
      </c>
      <c r="L39" s="113">
        <f>'ЕФЕКТИВНІСТЬ І пв 2019 рік'!V41</f>
        <v>0</v>
      </c>
      <c r="M39" s="111" t="str">
        <f>'ЕФЕКТИВНІСТЬ І пв 2019 рік'!W41</f>
        <v>ВВ</v>
      </c>
      <c r="N39" s="112">
        <f>'ЕФЕКТИВНІСТЬ І пв 2019 рік'!X41</f>
        <v>0</v>
      </c>
    </row>
    <row r="40" spans="2:14" x14ac:dyDescent="0.25">
      <c r="B40" s="2">
        <v>5</v>
      </c>
      <c r="C40" s="144" t="str">
        <f>'ЕФЕКТИВНІСТЬ І пв 2019 рік'!C42</f>
        <v>Господарський суд Житомирської області</v>
      </c>
      <c r="E40" s="142">
        <f>'ЕФЕКТИВНІСТЬ І пв 2019 рік'!K42</f>
        <v>14640.6</v>
      </c>
      <c r="F40" s="142">
        <f>'ЕФЕКТИВНІСТЬ І пв 2019 рік'!E42</f>
        <v>591.82057600000201</v>
      </c>
      <c r="G40" s="142">
        <f>'ЕФЕКТИВНІСТЬ І пв 2019 рік'!N42</f>
        <v>17</v>
      </c>
      <c r="H40" s="63">
        <f>'ЕФЕКТИВНІСТЬ І пв 2019 рік'!R42</f>
        <v>-1.57</v>
      </c>
      <c r="I40" s="63">
        <f>'ЕФЕКТИВНІСТЬ І пв 2019 рік'!Q42</f>
        <v>8.0000000000000043E-2</v>
      </c>
      <c r="K40" s="110" t="str">
        <f>'ЕФЕКТИВНІСТЬ І пв 2019 рік'!U42</f>
        <v>АВ</v>
      </c>
      <c r="L40" s="113">
        <f>'ЕФЕКТИВНІСТЬ І пв 2019 рік'!V42</f>
        <v>0</v>
      </c>
      <c r="M40" s="111">
        <f>'ЕФЕКТИВНІСТЬ І пв 2019 рік'!W42</f>
        <v>0</v>
      </c>
      <c r="N40" s="112">
        <f>'ЕФЕКТИВНІСТЬ І пв 2019 рік'!X42</f>
        <v>0</v>
      </c>
    </row>
    <row r="41" spans="2:14" x14ac:dyDescent="0.25">
      <c r="B41" s="2">
        <v>6</v>
      </c>
      <c r="C41" s="144" t="str">
        <f>'ЕФЕКТИВНІСТЬ І пв 2019 рік'!C43</f>
        <v>Господарський суд Закарпатської області</v>
      </c>
      <c r="E41" s="142">
        <f>'ЕФЕКТИВНІСТЬ І пв 2019 рік'!K43</f>
        <v>6013.2</v>
      </c>
      <c r="F41" s="142">
        <f>'ЕФЕКТИВНІСТЬ І пв 2019 рік'!E43</f>
        <v>355.96065110000097</v>
      </c>
      <c r="G41" s="142">
        <f>'ЕФЕКТИВНІСТЬ І пв 2019 рік'!N43</f>
        <v>4.4000000000000004</v>
      </c>
      <c r="H41" s="63">
        <f>'ЕФЕКТИВНІСТЬ І пв 2019 рік'!R43</f>
        <v>-0.77</v>
      </c>
      <c r="I41" s="63">
        <f>'ЕФЕКТИВНІСТЬ І пв 2019 рік'!Q43</f>
        <v>-0.51</v>
      </c>
      <c r="K41" s="110">
        <f>'ЕФЕКТИВНІСТЬ І пв 2019 рік'!U43</f>
        <v>0</v>
      </c>
      <c r="L41" s="113">
        <f>'ЕФЕКТИВНІСТЬ І пв 2019 рік'!V43</f>
        <v>0</v>
      </c>
      <c r="M41" s="111" t="str">
        <f>'ЕФЕКТИВНІСТЬ І пв 2019 рік'!W43</f>
        <v>ВВ</v>
      </c>
      <c r="N41" s="112">
        <f>'ЕФЕКТИВНІСТЬ І пв 2019 рік'!X43</f>
        <v>0</v>
      </c>
    </row>
    <row r="42" spans="2:14" x14ac:dyDescent="0.25">
      <c r="B42" s="2">
        <v>7</v>
      </c>
      <c r="C42" s="144" t="str">
        <f>'ЕФЕКТИВНІСТЬ І пв 2019 рік'!C44</f>
        <v>Господарський суд Запорізької області</v>
      </c>
      <c r="E42" s="142">
        <f>'ЕФЕКТИВНІСТЬ І пв 2019 рік'!K44</f>
        <v>22248.5</v>
      </c>
      <c r="F42" s="142">
        <f>'ЕФЕКТИВНІСТЬ І пв 2019 рік'!E44</f>
        <v>1454.5286782999799</v>
      </c>
      <c r="G42" s="142">
        <f>'ЕФЕКТИВНІСТЬ І пв 2019 рік'!N44</f>
        <v>20</v>
      </c>
      <c r="H42" s="63">
        <f>'ЕФЕКТИВНІСТЬ І пв 2019 рік'!R44</f>
        <v>-0.69</v>
      </c>
      <c r="I42" s="63">
        <f>'ЕФЕКТИВНІСТЬ І пв 2019 рік'!Q44</f>
        <v>6.9999999999999951E-2</v>
      </c>
      <c r="K42" s="110" t="str">
        <f>'ЕФЕКТИВНІСТЬ І пв 2019 рік'!U44</f>
        <v>АВ</v>
      </c>
      <c r="L42" s="113">
        <f>'ЕФЕКТИВНІСТЬ І пв 2019 рік'!V44</f>
        <v>0</v>
      </c>
      <c r="M42" s="111">
        <f>'ЕФЕКТИВНІСТЬ І пв 2019 рік'!W44</f>
        <v>0</v>
      </c>
      <c r="N42" s="112">
        <f>'ЕФЕКТИВНІСТЬ І пв 2019 рік'!X44</f>
        <v>0</v>
      </c>
    </row>
    <row r="43" spans="2:14" x14ac:dyDescent="0.25">
      <c r="B43" s="2">
        <v>8</v>
      </c>
      <c r="C43" s="144" t="str">
        <f>'ЕФЕКТИВНІСТЬ І пв 2019 рік'!C45</f>
        <v>Господарський суд Івано-Франківської області</v>
      </c>
      <c r="E43" s="142">
        <f>'ЕФЕКТИВНІСТЬ І пв 2019 рік'!K45</f>
        <v>13685.3</v>
      </c>
      <c r="F43" s="142">
        <f>'ЕФЕКТИВНІСТЬ І пв 2019 рік'!E45</f>
        <v>683.82181190000199</v>
      </c>
      <c r="G43" s="142">
        <f>'ЕФЕКТИВНІСТЬ І пв 2019 рік'!N45</f>
        <v>15.4</v>
      </c>
      <c r="H43" s="63">
        <f>'ЕФЕКТИВНІСТЬ І пв 2019 рік'!R45</f>
        <v>-1.19</v>
      </c>
      <c r="I43" s="63">
        <f>'ЕФЕКТИВНІСТЬ І пв 2019 рік'!Q45</f>
        <v>0.32999999999999996</v>
      </c>
      <c r="K43" s="110" t="str">
        <f>'ЕФЕКТИВНІСТЬ І пв 2019 рік'!U45</f>
        <v>АВ</v>
      </c>
      <c r="L43" s="113">
        <f>'ЕФЕКТИВНІСТЬ І пв 2019 рік'!V45</f>
        <v>0</v>
      </c>
      <c r="M43" s="111">
        <f>'ЕФЕКТИВНІСТЬ І пв 2019 рік'!W45</f>
        <v>0</v>
      </c>
      <c r="N43" s="112">
        <f>'ЕФЕКТИВНІСТЬ І пв 2019 рік'!X45</f>
        <v>0</v>
      </c>
    </row>
    <row r="44" spans="2:14" x14ac:dyDescent="0.25">
      <c r="B44" s="2">
        <v>9</v>
      </c>
      <c r="C44" s="144" t="str">
        <f>'ЕФЕКТИВНІСТЬ І пв 2019 рік'!C46</f>
        <v>Господарський суд Київської області</v>
      </c>
      <c r="E44" s="142">
        <f>'ЕФЕКТИВНІСТЬ І пв 2019 рік'!K46</f>
        <v>23057.8</v>
      </c>
      <c r="F44" s="142">
        <f>'ЕФЕКТИВНІСТЬ І пв 2019 рік'!E46</f>
        <v>1534.39865739998</v>
      </c>
      <c r="G44" s="142">
        <f>'ЕФЕКТИВНІСТЬ І пв 2019 рік'!N46</f>
        <v>29</v>
      </c>
      <c r="H44" s="63">
        <f>'ЕФЕКТИВНІСТЬ І пв 2019 рік'!R46</f>
        <v>-0.78</v>
      </c>
      <c r="I44" s="63">
        <f>'ЕФЕКТИВНІСТЬ І пв 2019 рік'!Q46</f>
        <v>-0.12000000000000005</v>
      </c>
      <c r="K44" s="110">
        <f>'ЕФЕКТИВНІСТЬ І пв 2019 рік'!U46</f>
        <v>0</v>
      </c>
      <c r="L44" s="113">
        <f>'ЕФЕКТИВНІСТЬ І пв 2019 рік'!V46</f>
        <v>0</v>
      </c>
      <c r="M44" s="111" t="str">
        <f>'ЕФЕКТИВНІСТЬ І пв 2019 рік'!W46</f>
        <v>ВВ</v>
      </c>
      <c r="N44" s="112">
        <f>'ЕФЕКТИВНІСТЬ І пв 2019 рік'!X46</f>
        <v>0</v>
      </c>
    </row>
    <row r="45" spans="2:14" x14ac:dyDescent="0.25">
      <c r="B45" s="2">
        <v>10</v>
      </c>
      <c r="C45" s="144" t="str">
        <f>'ЕФЕКТИВНІСТЬ І пв 2019 рік'!C47</f>
        <v>Господарський суд Кіровоградської області</v>
      </c>
      <c r="E45" s="142">
        <f>'ЕФЕКТИВНІСТЬ І пв 2019 рік'!K47</f>
        <v>7850.2</v>
      </c>
      <c r="F45" s="142">
        <f>'ЕФЕКТИВНІСТЬ І пв 2019 рік'!E47</f>
        <v>591.16391920000206</v>
      </c>
      <c r="G45" s="142">
        <f>'ЕФЕКТИВНІСТЬ І пв 2019 рік'!N47</f>
        <v>7.4</v>
      </c>
      <c r="H45" s="63">
        <f>'ЕФЕКТИВНІСТЬ І пв 2019 рік'!R47</f>
        <v>-0.51</v>
      </c>
      <c r="I45" s="63">
        <f>'ЕФЕКТИВНІСТЬ І пв 2019 рік'!Q47</f>
        <v>0.36000000000000004</v>
      </c>
      <c r="K45" s="110" t="str">
        <f>'ЕФЕКТИВНІСТЬ І пв 2019 рік'!U47</f>
        <v>АВ</v>
      </c>
      <c r="L45" s="113">
        <f>'ЕФЕКТИВНІСТЬ І пв 2019 рік'!V47</f>
        <v>0</v>
      </c>
      <c r="M45" s="111">
        <f>'ЕФЕКТИВНІСТЬ І пв 2019 рік'!W47</f>
        <v>0</v>
      </c>
      <c r="N45" s="112">
        <f>'ЕФЕКТИВНІСТЬ І пв 2019 рік'!X47</f>
        <v>0</v>
      </c>
    </row>
    <row r="46" spans="2:14" x14ac:dyDescent="0.25">
      <c r="B46" s="2">
        <v>11</v>
      </c>
      <c r="C46" s="144" t="str">
        <f>'ЕФЕКТИВНІСТЬ І пв 2019 рік'!C48</f>
        <v>Господарський суд Луганської області</v>
      </c>
      <c r="E46" s="142">
        <f>'ЕФЕКТИВНІСТЬ І пв 2019 рік'!K48</f>
        <v>13673.1</v>
      </c>
      <c r="F46" s="142">
        <f>'ЕФЕКТИВНІСТЬ І пв 2019 рік'!E48</f>
        <v>339.11731720000103</v>
      </c>
      <c r="G46" s="142">
        <f>'ЕФЕКТИВНІСТЬ І пв 2019 рік'!N48</f>
        <v>17.399999999999999</v>
      </c>
      <c r="H46" s="63">
        <f>'ЕФЕКТИВНІСТЬ І пв 2019 рік'!R48</f>
        <v>-2.78</v>
      </c>
      <c r="I46" s="63">
        <f>'ЕФЕКТИВНІСТЬ І пв 2019 рік'!Q48</f>
        <v>0.10999999999999999</v>
      </c>
      <c r="K46" s="110" t="str">
        <f>'ЕФЕКТИВНІСТЬ І пв 2019 рік'!U48</f>
        <v>АВ</v>
      </c>
      <c r="L46" s="113">
        <f>'ЕФЕКТИВНІСТЬ І пв 2019 рік'!V48</f>
        <v>0</v>
      </c>
      <c r="M46" s="111">
        <f>'ЕФЕКТИВНІСТЬ І пв 2019 рік'!W48</f>
        <v>0</v>
      </c>
      <c r="N46" s="112">
        <f>'ЕФЕКТИВНІСТЬ І пв 2019 рік'!X48</f>
        <v>0</v>
      </c>
    </row>
    <row r="47" spans="2:14" x14ac:dyDescent="0.25">
      <c r="B47" s="2">
        <v>12</v>
      </c>
      <c r="C47" s="144" t="str">
        <f>'ЕФЕКТИВНІСТЬ І пв 2019 рік'!C49</f>
        <v>Господарський суд Львівської області</v>
      </c>
      <c r="E47" s="142">
        <f>'ЕФЕКТИВНІСТЬ І пв 2019 рік'!K49</f>
        <v>32718.7</v>
      </c>
      <c r="F47" s="142">
        <f>'ЕФЕКТИВНІСТЬ І пв 2019 рік'!E49</f>
        <v>1201.7998176999899</v>
      </c>
      <c r="G47" s="142">
        <f>'ЕФЕКТИВНІСТЬ І пв 2019 рік'!N49</f>
        <v>36</v>
      </c>
      <c r="H47" s="63">
        <f>'ЕФЕКТИВНІСТЬ І пв 2019 рік'!R49</f>
        <v>-1.7599999999999998</v>
      </c>
      <c r="I47" s="63">
        <f>'ЕФЕКТИВНІСТЬ І пв 2019 рік'!Q49</f>
        <v>-0.28999999999999998</v>
      </c>
      <c r="K47" s="110">
        <f>'ЕФЕКТИВНІСТЬ І пв 2019 рік'!U49</f>
        <v>0</v>
      </c>
      <c r="L47" s="113">
        <f>'ЕФЕКТИВНІСТЬ І пв 2019 рік'!V49</f>
        <v>0</v>
      </c>
      <c r="M47" s="111" t="str">
        <f>'ЕФЕКТИВНІСТЬ І пв 2019 рік'!W49</f>
        <v>ВВ</v>
      </c>
      <c r="N47" s="112">
        <f>'ЕФЕКТИВНІСТЬ І пв 2019 рік'!X49</f>
        <v>0</v>
      </c>
    </row>
    <row r="48" spans="2:14" x14ac:dyDescent="0.25">
      <c r="B48" s="2">
        <v>13</v>
      </c>
      <c r="C48" s="144" t="str">
        <f>'ЕФЕКТИВНІСТЬ І пв 2019 рік'!C50</f>
        <v>Господарський суд Миколаївської області</v>
      </c>
      <c r="E48" s="142">
        <f>'ЕФЕКТИВНІСТЬ І пв 2019 рік'!K50</f>
        <v>9946.2000000000007</v>
      </c>
      <c r="F48" s="142">
        <f>'ЕФЕКТИВНІСТЬ І пв 2019 рік'!E50</f>
        <v>1796.5792636999599</v>
      </c>
      <c r="G48" s="142">
        <f>'ЕФЕКТИВНІСТЬ І пв 2019 рік'!N50</f>
        <v>10</v>
      </c>
      <c r="H48" s="63">
        <f>'ЕФЕКТИВНІСТЬ І пв 2019 рік'!R50</f>
        <v>0.59</v>
      </c>
      <c r="I48" s="63">
        <f>'ЕФЕКТИВНІСТЬ І пв 2019 рік'!Q50</f>
        <v>3.0000000000000027E-2</v>
      </c>
      <c r="K48" s="110">
        <f>'ЕФЕКТИВНІСТЬ І пв 2019 рік'!U50</f>
        <v>0</v>
      </c>
      <c r="L48" s="113" t="str">
        <f>'ЕФЕКТИВНІСТЬ І пв 2019 рік'!V50</f>
        <v>АА</v>
      </c>
      <c r="M48" s="111">
        <f>'ЕФЕКТИВНІСТЬ І пв 2019 рік'!W50</f>
        <v>0</v>
      </c>
      <c r="N48" s="112">
        <f>'ЕФЕКТИВНІСТЬ І пв 2019 рік'!X50</f>
        <v>0</v>
      </c>
    </row>
    <row r="49" spans="2:14" x14ac:dyDescent="0.25">
      <c r="B49" s="2">
        <v>14</v>
      </c>
      <c r="C49" s="144" t="str">
        <f>'ЕФЕКТИВНІСТЬ І пв 2019 рік'!C51</f>
        <v>Господарський суд міста Києва</v>
      </c>
      <c r="E49" s="142">
        <f>'ЕФЕКТИВНІСТЬ І пв 2019 рік'!K51</f>
        <v>71928.600000000006</v>
      </c>
      <c r="F49" s="142">
        <f>'ЕФЕКТИВНІСТЬ І пв 2019 рік'!E51</f>
        <v>5537.9107113997998</v>
      </c>
      <c r="G49" s="142">
        <f>'ЕФЕКТИВНІСТЬ І пв 2019 рік'!N51</f>
        <v>73.7</v>
      </c>
      <c r="H49" s="63">
        <f>'ЕФЕКТИВНІСТЬ І пв 2019 рік'!R51</f>
        <v>-0.52</v>
      </c>
      <c r="I49" s="63">
        <f>'ЕФЕКТИВНІСТЬ І пв 2019 рік'!Q51</f>
        <v>-0.85</v>
      </c>
      <c r="K49" s="110">
        <f>'ЕФЕКТИВНІСТЬ І пв 2019 рік'!U51</f>
        <v>0</v>
      </c>
      <c r="L49" s="113">
        <f>'ЕФЕКТИВНІСТЬ І пв 2019 рік'!V51</f>
        <v>0</v>
      </c>
      <c r="M49" s="111" t="str">
        <f>'ЕФЕКТИВНІСТЬ І пв 2019 рік'!W51</f>
        <v>ВВ</v>
      </c>
      <c r="N49" s="112">
        <f>'ЕФЕКТИВНІСТЬ І пв 2019 рік'!X51</f>
        <v>0</v>
      </c>
    </row>
    <row r="50" spans="2:14" x14ac:dyDescent="0.25">
      <c r="B50" s="2">
        <v>15</v>
      </c>
      <c r="C50" s="144" t="str">
        <f>'ЕФЕКТИВНІСТЬ І пв 2019 рік'!C52</f>
        <v>Господарський суд Одеської області</v>
      </c>
      <c r="E50" s="142">
        <f>'ЕФЕКТИВНІСТЬ І пв 2019 рік'!K52</f>
        <v>26311.5</v>
      </c>
      <c r="F50" s="142">
        <f>'ЕФЕКТИВНІСТЬ І пв 2019 рік'!E52</f>
        <v>1636.97434289997</v>
      </c>
      <c r="G50" s="142">
        <f>'ЕФЕКТИВНІСТЬ І пв 2019 рік'!N52</f>
        <v>28</v>
      </c>
      <c r="H50" s="63">
        <f>'ЕФЕКТИВНІСТЬ І пв 2019 рік'!R52</f>
        <v>-0.83000000000000007</v>
      </c>
      <c r="I50" s="63">
        <f>'ЕФЕКТИВНІСТЬ І пв 2019 рік'!Q52</f>
        <v>-0.09</v>
      </c>
      <c r="K50" s="110">
        <f>'ЕФЕКТИВНІСТЬ І пв 2019 рік'!U52</f>
        <v>0</v>
      </c>
      <c r="L50" s="113">
        <f>'ЕФЕКТИВНІСТЬ І пв 2019 рік'!V52</f>
        <v>0</v>
      </c>
      <c r="M50" s="111" t="str">
        <f>'ЕФЕКТИВНІСТЬ І пв 2019 рік'!W52</f>
        <v>ВВ</v>
      </c>
      <c r="N50" s="112">
        <f>'ЕФЕКТИВНІСТЬ І пв 2019 рік'!X52</f>
        <v>0</v>
      </c>
    </row>
    <row r="51" spans="2:14" x14ac:dyDescent="0.25">
      <c r="B51" s="2">
        <v>16</v>
      </c>
      <c r="C51" s="144" t="str">
        <f>'ЕФЕКТИВНІСТЬ І пв 2019 рік'!C53</f>
        <v>Господарський суд Полтавської області</v>
      </c>
      <c r="E51" s="142">
        <f>'ЕФЕКТИВНІСТЬ І пв 2019 рік'!K53</f>
        <v>14039.1</v>
      </c>
      <c r="F51" s="142">
        <f>'ЕФЕКТИВНІСТЬ І пв 2019 рік'!E53</f>
        <v>939.56445820000602</v>
      </c>
      <c r="G51" s="142">
        <f>'ЕФЕКТИВНІСТЬ І пв 2019 рік'!N53</f>
        <v>15.4</v>
      </c>
      <c r="H51" s="63">
        <f>'ЕФЕКТИВНІСТЬ І пв 2019 рік'!R53</f>
        <v>-0.73</v>
      </c>
      <c r="I51" s="63">
        <f>'ЕФЕКТИВНІСТЬ І пв 2019 рік'!Q53</f>
        <v>4.0000000000000008E-2</v>
      </c>
      <c r="K51" s="110" t="str">
        <f>'ЕФЕКТИВНІСТЬ І пв 2019 рік'!U53</f>
        <v>АВ</v>
      </c>
      <c r="L51" s="113">
        <f>'ЕФЕКТИВНІСТЬ І пв 2019 рік'!V53</f>
        <v>0</v>
      </c>
      <c r="M51" s="111">
        <f>'ЕФЕКТИВНІСТЬ І пв 2019 рік'!W53</f>
        <v>0</v>
      </c>
      <c r="N51" s="112">
        <f>'ЕФЕКТИВНІСТЬ І пв 2019 рік'!X53</f>
        <v>0</v>
      </c>
    </row>
    <row r="52" spans="2:14" x14ac:dyDescent="0.25">
      <c r="B52" s="2">
        <v>17</v>
      </c>
      <c r="C52" s="144" t="str">
        <f>'ЕФЕКТИВНІСТЬ І пв 2019 рік'!C54</f>
        <v>Господарський суд Рівненської області</v>
      </c>
      <c r="E52" s="142">
        <f>'ЕФЕКТИВНІСТЬ І пв 2019 рік'!K54</f>
        <v>12793.6</v>
      </c>
      <c r="F52" s="142">
        <f>'ЕФЕКТИВНІСТЬ І пв 2019 рік'!E54</f>
        <v>487.44621210000201</v>
      </c>
      <c r="G52" s="142">
        <f>'ЕФЕКТИВНІСТЬ І пв 2019 рік'!N54</f>
        <v>13.2</v>
      </c>
      <c r="H52" s="63">
        <f>'ЕФЕКТИВНІСТЬ І пв 2019 рік'!R54</f>
        <v>-1.67</v>
      </c>
      <c r="I52" s="63">
        <f>'ЕФЕКТИВНІСТЬ І пв 2019 рік'!Q54</f>
        <v>0.37</v>
      </c>
      <c r="K52" s="110" t="str">
        <f>'ЕФЕКТИВНІСТЬ І пв 2019 рік'!U54</f>
        <v>АВ</v>
      </c>
      <c r="L52" s="113">
        <f>'ЕФЕКТИВНІСТЬ І пв 2019 рік'!V54</f>
        <v>0</v>
      </c>
      <c r="M52" s="111">
        <f>'ЕФЕКТИВНІСТЬ І пв 2019 рік'!W54</f>
        <v>0</v>
      </c>
      <c r="N52" s="112">
        <f>'ЕФЕКТИВНІСТЬ І пв 2019 рік'!X54</f>
        <v>0</v>
      </c>
    </row>
    <row r="53" spans="2:14" x14ac:dyDescent="0.25">
      <c r="B53" s="2">
        <v>18</v>
      </c>
      <c r="C53" s="144" t="str">
        <f>'ЕФЕКТИВНІСТЬ І пв 2019 рік'!C55</f>
        <v>Господарський суд Сумської області</v>
      </c>
      <c r="E53" s="142">
        <f>'ЕФЕКТИВНІСТЬ І пв 2019 рік'!K55</f>
        <v>10837.6</v>
      </c>
      <c r="F53" s="142">
        <f>'ЕФЕКТИВНІСТЬ І пв 2019 рік'!E55</f>
        <v>630.67318480000301</v>
      </c>
      <c r="G53" s="142">
        <f>'ЕФЕКТИВНІСТЬ І пв 2019 рік'!N55</f>
        <v>9.1999999999999993</v>
      </c>
      <c r="H53" s="63">
        <f>'ЕФЕКТИВНІСТЬ І пв 2019 рік'!R55</f>
        <v>-0.85</v>
      </c>
      <c r="I53" s="63">
        <f>'ЕФЕКТИВНІСТЬ І пв 2019 рік'!Q55</f>
        <v>0.16999999999999998</v>
      </c>
      <c r="K53" s="110" t="str">
        <f>'ЕФЕКТИВНІСТЬ І пв 2019 рік'!U55</f>
        <v>АВ</v>
      </c>
      <c r="L53" s="113">
        <f>'ЕФЕКТИВНІСТЬ І пв 2019 рік'!V55</f>
        <v>0</v>
      </c>
      <c r="M53" s="111">
        <f>'ЕФЕКТИВНІСТЬ І пв 2019 рік'!W55</f>
        <v>0</v>
      </c>
      <c r="N53" s="112">
        <f>'ЕФЕКТИВНІСТЬ І пв 2019 рік'!X55</f>
        <v>0</v>
      </c>
    </row>
    <row r="54" spans="2:14" x14ac:dyDescent="0.25">
      <c r="B54" s="2">
        <v>19</v>
      </c>
      <c r="C54" s="144" t="str">
        <f>'ЕФЕКТИВНІСТЬ І пв 2019 рік'!C56</f>
        <v>Господарський суд Тернопільської області</v>
      </c>
      <c r="E54" s="142">
        <f>'ЕФЕКТИВНІСТЬ І пв 2019 рік'!K56</f>
        <v>10818.8</v>
      </c>
      <c r="F54" s="142">
        <f>'ЕФЕКТИВНІСТЬ І пв 2019 рік'!E56</f>
        <v>355.87066290000098</v>
      </c>
      <c r="G54" s="142">
        <f>'ЕФЕКТИВНІСТЬ І пв 2019 рік'!N56</f>
        <v>13</v>
      </c>
      <c r="H54" s="63">
        <f>'ЕФЕКТИВНІСТЬ І пв 2019 рік'!R56</f>
        <v>-2.02</v>
      </c>
      <c r="I54" s="63">
        <f>'ЕФЕКТИВНІСТЬ І пв 2019 рік'!Q56</f>
        <v>-9.9999999999999811E-3</v>
      </c>
      <c r="K54" s="110">
        <f>'ЕФЕКТИВНІСТЬ І пв 2019 рік'!U56</f>
        <v>0</v>
      </c>
      <c r="L54" s="113">
        <f>'ЕФЕКТИВНІСТЬ І пв 2019 рік'!V56</f>
        <v>0</v>
      </c>
      <c r="M54" s="111" t="str">
        <f>'ЕФЕКТИВНІСТЬ І пв 2019 рік'!W56</f>
        <v>ВВ</v>
      </c>
      <c r="N54" s="112">
        <f>'ЕФЕКТИВНІСТЬ І пв 2019 рік'!X56</f>
        <v>0</v>
      </c>
    </row>
    <row r="55" spans="2:14" x14ac:dyDescent="0.25">
      <c r="B55" s="2">
        <v>20</v>
      </c>
      <c r="C55" s="144" t="str">
        <f>'ЕФЕКТИВНІСТЬ І пв 2019 рік'!C57</f>
        <v>Господарський суд Харківської області</v>
      </c>
      <c r="E55" s="142">
        <f>'ЕФЕКТИВНІСТЬ І пв 2019 рік'!K57</f>
        <v>40771.1</v>
      </c>
      <c r="F55" s="142">
        <f>'ЕФЕКТИВНІСТЬ І пв 2019 рік'!E57</f>
        <v>2226.9214772999499</v>
      </c>
      <c r="G55" s="142">
        <f>'ЕФЕКТИВНІСТЬ І пв 2019 рік'!N57</f>
        <v>39.799999999999997</v>
      </c>
      <c r="H55" s="63">
        <f>'ЕФЕКТИВНІСТЬ І пв 2019 рік'!R57</f>
        <v>-1</v>
      </c>
      <c r="I55" s="63">
        <f>'ЕФЕКТИВНІСТЬ І пв 2019 рік'!Q57</f>
        <v>0.32999999999999996</v>
      </c>
      <c r="K55" s="110" t="str">
        <f>'ЕФЕКТИВНІСТЬ І пв 2019 рік'!U57</f>
        <v>АВ</v>
      </c>
      <c r="L55" s="113">
        <f>'ЕФЕКТИВНІСТЬ І пв 2019 рік'!V57</f>
        <v>0</v>
      </c>
      <c r="M55" s="111">
        <f>'ЕФЕКТИВНІСТЬ І пв 2019 рік'!W57</f>
        <v>0</v>
      </c>
      <c r="N55" s="112">
        <f>'ЕФЕКТИВНІСТЬ І пв 2019 рік'!X57</f>
        <v>0</v>
      </c>
    </row>
    <row r="56" spans="2:14" x14ac:dyDescent="0.25">
      <c r="B56" s="2">
        <v>21</v>
      </c>
      <c r="C56" s="144" t="str">
        <f>'ЕФЕКТИВНІСТЬ І пв 2019 рік'!C58</f>
        <v>Господарський суд Херсонської області</v>
      </c>
      <c r="E56" s="142">
        <f>'ЕФЕКТИВНІСТЬ І пв 2019 рік'!K58</f>
        <v>9340.7000000000007</v>
      </c>
      <c r="F56" s="142">
        <f>'ЕФЕКТИВНІСТЬ І пв 2019 рік'!E58</f>
        <v>512.97274860000095</v>
      </c>
      <c r="G56" s="142">
        <f>'ЕФЕКТИВНІСТЬ І пв 2019 рік'!N58</f>
        <v>11.2</v>
      </c>
      <c r="H56" s="63">
        <f>'ЕФЕКТИВНІСТЬ І пв 2019 рік'!R58</f>
        <v>-1.05</v>
      </c>
      <c r="I56" s="63">
        <f>'ЕФЕКТИВНІСТЬ І пв 2019 рік'!Q58</f>
        <v>4.0000000000000049E-2</v>
      </c>
      <c r="K56" s="110" t="str">
        <f>'ЕФЕКТИВНІСТЬ І пв 2019 рік'!U58</f>
        <v>АВ</v>
      </c>
      <c r="L56" s="113">
        <f>'ЕФЕКТИВНІСТЬ І пв 2019 рік'!V58</f>
        <v>0</v>
      </c>
      <c r="M56" s="111">
        <f>'ЕФЕКТИВНІСТЬ І пв 2019 рік'!W58</f>
        <v>0</v>
      </c>
      <c r="N56" s="112">
        <f>'ЕФЕКТИВНІСТЬ І пв 2019 рік'!X58</f>
        <v>0</v>
      </c>
    </row>
    <row r="57" spans="2:14" x14ac:dyDescent="0.25">
      <c r="B57" s="2">
        <v>22</v>
      </c>
      <c r="C57" s="144" t="str">
        <f>'ЕФЕКТИВНІСТЬ І пв 2019 рік'!C59</f>
        <v>Господарський суд Хмельницької області</v>
      </c>
      <c r="E57" s="142">
        <f>'ЕФЕКТИВНІСТЬ І пв 2019 рік'!K59</f>
        <v>12699</v>
      </c>
      <c r="F57" s="142">
        <f>'ЕФЕКТИВНІСТЬ І пв 2019 рік'!E59</f>
        <v>734.66029410000294</v>
      </c>
      <c r="G57" s="142">
        <f>'ЕФЕКТИВНІСТЬ І пв 2019 рік'!N59</f>
        <v>15</v>
      </c>
      <c r="H57" s="63">
        <f>'ЕФЕКТИВНІСТЬ І пв 2019 рік'!R59</f>
        <v>-0.97</v>
      </c>
      <c r="I57" s="63">
        <f>'ЕФЕКТИВНІСТЬ І пв 2019 рік'!Q59</f>
        <v>0.32999999999999996</v>
      </c>
      <c r="K57" s="110" t="str">
        <f>'ЕФЕКТИВНІСТЬ І пв 2019 рік'!U59</f>
        <v>АВ</v>
      </c>
      <c r="L57" s="113">
        <f>'ЕФЕКТИВНІСТЬ І пв 2019 рік'!V59</f>
        <v>0</v>
      </c>
      <c r="M57" s="111">
        <f>'ЕФЕКТИВНІСТЬ І пв 2019 рік'!W59</f>
        <v>0</v>
      </c>
      <c r="N57" s="112">
        <f>'ЕФЕКТИВНІСТЬ І пв 2019 рік'!X59</f>
        <v>0</v>
      </c>
    </row>
    <row r="58" spans="2:14" x14ac:dyDescent="0.25">
      <c r="B58" s="2">
        <v>23</v>
      </c>
      <c r="C58" s="144" t="str">
        <f>'ЕФЕКТИВНІСТЬ І пв 2019 рік'!C60</f>
        <v>Господарський суд Черкаської області</v>
      </c>
      <c r="E58" s="142">
        <f>'ЕФЕКТИВНІСТЬ І пв 2019 рік'!K60</f>
        <v>9514</v>
      </c>
      <c r="F58" s="142">
        <f>'ЕФЕКТИВНІСТЬ І пв 2019 рік'!E60</f>
        <v>751.89173180000398</v>
      </c>
      <c r="G58" s="142">
        <f>'ЕФЕКТИВНІСТЬ І пв 2019 рік'!N60</f>
        <v>10.1</v>
      </c>
      <c r="H58" s="63">
        <f>'ЕФЕКТИВНІСТЬ І пв 2019 рік'!R60</f>
        <v>-0.51</v>
      </c>
      <c r="I58" s="63">
        <f>'ЕФЕКТИВНІСТЬ І пв 2019 рік'!Q60</f>
        <v>1.9999999999999962E-2</v>
      </c>
      <c r="K58" s="110" t="str">
        <f>'ЕФЕКТИВНІСТЬ І пв 2019 рік'!U60</f>
        <v>АВ</v>
      </c>
      <c r="L58" s="113">
        <f>'ЕФЕКТИВНІСТЬ І пв 2019 рік'!V60</f>
        <v>0</v>
      </c>
      <c r="M58" s="111">
        <f>'ЕФЕКТИВНІСТЬ І пв 2019 рік'!W60</f>
        <v>0</v>
      </c>
      <c r="N58" s="112">
        <f>'ЕФЕКТИВНІСТЬ І пв 2019 рік'!X60</f>
        <v>0</v>
      </c>
    </row>
    <row r="59" spans="2:14" x14ac:dyDescent="0.25">
      <c r="B59" s="2">
        <v>24</v>
      </c>
      <c r="C59" s="144" t="str">
        <f>'ЕФЕКТИВНІСТЬ І пв 2019 рік'!C61</f>
        <v>Господарський суд Чернівецької області</v>
      </c>
      <c r="E59" s="142">
        <f>'ЕФЕКТИВНІСТЬ І пв 2019 рік'!K61</f>
        <v>8699.1</v>
      </c>
      <c r="F59" s="142">
        <f>'ЕФЕКТИВНІСТЬ І пв 2019 рік'!E61</f>
        <v>818.69821100000195</v>
      </c>
      <c r="G59" s="142">
        <f>'ЕФЕКТИВНІСТЬ І пв 2019 рік'!N61</f>
        <v>14</v>
      </c>
      <c r="H59" s="63">
        <f>'ЕФЕКТИВНІСТЬ І пв 2019 рік'!R61</f>
        <v>-0.44000000000000006</v>
      </c>
      <c r="I59" s="63">
        <f>'ЕФЕКТИВНІСТЬ І пв 2019 рік'!Q61</f>
        <v>0.15</v>
      </c>
      <c r="K59" s="110" t="str">
        <f>'ЕФЕКТИВНІСТЬ І пв 2019 рік'!U61</f>
        <v>АВ</v>
      </c>
      <c r="L59" s="113">
        <f>'ЕФЕКТИВНІСТЬ І пв 2019 рік'!V61</f>
        <v>0</v>
      </c>
      <c r="M59" s="111">
        <f>'ЕФЕКТИВНІСТЬ І пв 2019 рік'!W61</f>
        <v>0</v>
      </c>
      <c r="N59" s="112">
        <f>'ЕФЕКТИВНІСТЬ І пв 2019 рік'!X61</f>
        <v>0</v>
      </c>
    </row>
    <row r="60" spans="2:14" x14ac:dyDescent="0.25">
      <c r="B60" s="2">
        <v>25</v>
      </c>
      <c r="C60" s="144" t="str">
        <f>'ЕФЕКТИВНІСТЬ І пв 2019 рік'!C62</f>
        <v>Господарський суд Чернігівської області</v>
      </c>
      <c r="E60" s="142">
        <f>'ЕФЕКТИВНІСТЬ І пв 2019 рік'!K62</f>
        <v>11531.7</v>
      </c>
      <c r="F60" s="142">
        <f>'ЕФЕКТИВНІСТЬ І пв 2019 рік'!E62</f>
        <v>517.85573550000197</v>
      </c>
      <c r="G60" s="142">
        <f>'ЕФЕКТИВНІСТЬ І пв 2019 рік'!N62</f>
        <v>13</v>
      </c>
      <c r="H60" s="63">
        <f>'ЕФЕКТИВНІСТЬ І пв 2019 рік'!R62</f>
        <v>-1.37</v>
      </c>
      <c r="I60" s="63">
        <f>'ЕФЕКТИВНІСТЬ І пв 2019 рік'!Q62</f>
        <v>0.41</v>
      </c>
      <c r="K60" s="110" t="str">
        <f>'ЕФЕКТИВНІСТЬ І пв 2019 рік'!U62</f>
        <v>АВ</v>
      </c>
      <c r="L60" s="113">
        <f>'ЕФЕКТИВНІСТЬ І пв 2019 рік'!V62</f>
        <v>0</v>
      </c>
      <c r="M60" s="111">
        <f>'ЕФЕКТИВНІСТЬ І пв 2019 рік'!W62</f>
        <v>0</v>
      </c>
      <c r="N60" s="112">
        <f>'ЕФЕКТИВНІСТЬ І пв 2019 рік'!X62</f>
        <v>0</v>
      </c>
    </row>
    <row r="61" spans="2:14" x14ac:dyDescent="0.25">
      <c r="E61" s="75"/>
      <c r="F61" s="75"/>
      <c r="G61" s="75"/>
      <c r="H61" s="75"/>
      <c r="I61" s="75"/>
      <c r="K61" s="75"/>
      <c r="L61" s="75"/>
      <c r="M61" s="75"/>
      <c r="N61" s="114"/>
    </row>
    <row r="62" spans="2:14" x14ac:dyDescent="0.25">
      <c r="B62" s="37" t="s">
        <v>40</v>
      </c>
      <c r="C62" s="151" t="s">
        <v>23</v>
      </c>
      <c r="E62" s="115">
        <f>SUM(E63:E68)</f>
        <v>252765.1</v>
      </c>
      <c r="F62" s="115">
        <f>SUM(F63:F68)</f>
        <v>20110.367195700041</v>
      </c>
      <c r="G62" s="115">
        <f>SUM(G63:G68)</f>
        <v>136.69999999999999</v>
      </c>
      <c r="H62" s="37"/>
      <c r="I62" s="37"/>
      <c r="K62" s="37"/>
      <c r="L62" s="37"/>
      <c r="M62" s="37"/>
      <c r="N62" s="37"/>
    </row>
    <row r="63" spans="2:14" x14ac:dyDescent="0.25">
      <c r="B63" s="2">
        <f>'ЕФЕКТИВНІСТЬ І пв 2019 рік'!B65</f>
        <v>1</v>
      </c>
      <c r="C63" s="144" t="str">
        <f>'ЕФЕКТИВНІСТЬ І пв 2019 рік'!C65</f>
        <v>Східний АГС</v>
      </c>
      <c r="E63" s="142">
        <f>'ЕФЕКТИВНІСТЬ І пв 2019 рік'!K65</f>
        <v>57547.1</v>
      </c>
      <c r="F63" s="142">
        <f>'ЕФЕКТИВНІСТЬ І пв 2019 рік'!E65</f>
        <v>3485.7070399999702</v>
      </c>
      <c r="G63" s="142">
        <f>'ЕФЕКТИВНІСТЬ І пв 2019 рік'!N65</f>
        <v>32</v>
      </c>
      <c r="H63" s="63">
        <f>'ЕФЕКТИВНІСТЬ І пв 2019 рік'!R65</f>
        <v>-0.58000000000000007</v>
      </c>
      <c r="I63" s="63">
        <f>'ЕФЕКТИВНІСТЬ І пв 2019 рік'!Q65</f>
        <v>0.76</v>
      </c>
      <c r="K63" s="110" t="str">
        <f>'ЕФЕКТИВНІСТЬ І пв 2019 рік'!U65</f>
        <v>АВ</v>
      </c>
      <c r="L63" s="113">
        <f>'ЕФЕКТИВНІСТЬ І пв 2019 рік'!V65</f>
        <v>0</v>
      </c>
      <c r="M63" s="111">
        <f>'ЕФЕКТИВНІСТЬ І пв 2019 рік'!W65</f>
        <v>0</v>
      </c>
      <c r="N63" s="112">
        <f>'ЕФЕКТИВНІСТЬ І пв 2019 рік'!X65</f>
        <v>0</v>
      </c>
    </row>
    <row r="64" spans="2:14" x14ac:dyDescent="0.25">
      <c r="B64" s="2">
        <f>'ЕФЕКТИВНІСТЬ І пв 2019 рік'!B66</f>
        <v>2</v>
      </c>
      <c r="C64" s="144" t="str">
        <f>'ЕФЕКТИВНІСТЬ І пв 2019 рік'!C66</f>
        <v>Центральний АГС</v>
      </c>
      <c r="E64" s="142">
        <f>'ЕФЕКТИВНІСТЬ І пв 2019 рік'!K66</f>
        <v>29509.8</v>
      </c>
      <c r="F64" s="142">
        <f>'ЕФЕКТИВНІСТЬ І пв 2019 рік'!E66</f>
        <v>3204.07871999999</v>
      </c>
      <c r="G64" s="142">
        <f>'ЕФЕКТИВНІСТЬ І пв 2019 рік'!N66</f>
        <v>18</v>
      </c>
      <c r="H64" s="63">
        <f>'ЕФЕКТИВНІСТЬ І пв 2019 рік'!R66</f>
        <v>0.31000000000000005</v>
      </c>
      <c r="I64" s="63">
        <f>'ЕФЕКТИВНІСТЬ І пв 2019 рік'!Q66</f>
        <v>0.42000000000000004</v>
      </c>
      <c r="K64" s="110">
        <f>'ЕФЕКТИВНІСТЬ І пв 2019 рік'!U66</f>
        <v>0</v>
      </c>
      <c r="L64" s="113" t="str">
        <f>'ЕФЕКТИВНІСТЬ І пв 2019 рік'!V66</f>
        <v>АА</v>
      </c>
      <c r="M64" s="111">
        <f>'ЕФЕКТИВНІСТЬ І пв 2019 рік'!W66</f>
        <v>0</v>
      </c>
      <c r="N64" s="112">
        <f>'ЕФЕКТИВНІСТЬ І пв 2019 рік'!X66</f>
        <v>0</v>
      </c>
    </row>
    <row r="65" spans="2:14" x14ac:dyDescent="0.25">
      <c r="B65" s="2">
        <f>'ЕФЕКТИВНІСТЬ І пв 2019 рік'!B67</f>
        <v>3</v>
      </c>
      <c r="C65" s="144" t="str">
        <f>'ЕФЕКТИВНІСТЬ І пв 2019 рік'!C67</f>
        <v>Південно-західний АГС</v>
      </c>
      <c r="E65" s="142">
        <f>'ЕФЕКТИВНІСТЬ І пв 2019 рік'!K67</f>
        <v>32162</v>
      </c>
      <c r="F65" s="142">
        <f>'ЕФЕКТИВНІСТЬ І пв 2019 рік'!E67</f>
        <v>1993.85796800001</v>
      </c>
      <c r="G65" s="142">
        <f>'ЕФЕКТИВНІСТЬ І пв 2019 рік'!N67</f>
        <v>15.6</v>
      </c>
      <c r="H65" s="63">
        <f>'ЕФЕКТИВНІСТЬ І пв 2019 рік'!R67</f>
        <v>-0.44999999999999996</v>
      </c>
      <c r="I65" s="63">
        <f>'ЕФЕКТИВНІСТЬ І пв 2019 рік'!Q67</f>
        <v>0.48</v>
      </c>
      <c r="K65" s="110" t="str">
        <f>'ЕФЕКТИВНІСТЬ І пв 2019 рік'!U67</f>
        <v>АВ</v>
      </c>
      <c r="L65" s="113">
        <f>'ЕФЕКТИВНІСТЬ І пв 2019 рік'!V67</f>
        <v>0</v>
      </c>
      <c r="M65" s="111">
        <f>'ЕФЕКТИВНІСТЬ І пв 2019 рік'!W67</f>
        <v>0</v>
      </c>
      <c r="N65" s="112">
        <f>'ЕФЕКТИВНІСТЬ І пв 2019 рік'!X67</f>
        <v>0</v>
      </c>
    </row>
    <row r="66" spans="2:14" x14ac:dyDescent="0.25">
      <c r="B66" s="2">
        <f>'ЕФЕКТИВНІСТЬ І пв 2019 рік'!B68</f>
        <v>4</v>
      </c>
      <c r="C66" s="144" t="str">
        <f>'ЕФЕКТИВНІСТЬ І пв 2019 рік'!C68</f>
        <v>Північний АГС</v>
      </c>
      <c r="E66" s="142">
        <f>'ЕФЕКТИВНІСТЬ І пв 2019 рік'!K68</f>
        <v>73479.100000000006</v>
      </c>
      <c r="F66" s="142">
        <f>'ЕФЕКТИВНІСТЬ І пв 2019 рік'!E68</f>
        <v>7591.2729268000603</v>
      </c>
      <c r="G66" s="142">
        <f>'ЕФЕКТИВНІСТЬ І пв 2019 рік'!N68</f>
        <v>34.5</v>
      </c>
      <c r="H66" s="63">
        <f>'ЕФЕКТИВНІСТЬ І пв 2019 рік'!R68</f>
        <v>0.51</v>
      </c>
      <c r="I66" s="63">
        <f>'ЕФЕКТИВНІСТЬ І пв 2019 рік'!Q68</f>
        <v>0.58000000000000007</v>
      </c>
      <c r="K66" s="110">
        <f>'ЕФЕКТИВНІСТЬ І пв 2019 рік'!U68</f>
        <v>0</v>
      </c>
      <c r="L66" s="113" t="str">
        <f>'ЕФЕКТИВНІСТЬ І пв 2019 рік'!V68</f>
        <v>АА</v>
      </c>
      <c r="M66" s="111">
        <f>'ЕФЕКТИВНІСТЬ І пв 2019 рік'!W68</f>
        <v>0</v>
      </c>
      <c r="N66" s="112">
        <f>'ЕФЕКТИВНІСТЬ І пв 2019 рік'!X68</f>
        <v>0</v>
      </c>
    </row>
    <row r="67" spans="2:14" x14ac:dyDescent="0.25">
      <c r="B67" s="2">
        <f>'ЕФЕКТИВНІСТЬ І пв 2019 рік'!B69</f>
        <v>5</v>
      </c>
      <c r="C67" s="144" t="str">
        <f>'ЕФЕКТИВНІСТЬ І пв 2019 рік'!C69</f>
        <v>Північно-західний АГС</v>
      </c>
      <c r="E67" s="142">
        <f>'ЕФЕКТИВНІСТЬ І пв 2019 рік'!K69</f>
        <v>31109.4</v>
      </c>
      <c r="F67" s="142">
        <f>'ЕФЕКТИВНІСТЬ І пв 2019 рік'!E69</f>
        <v>1902.22645190001</v>
      </c>
      <c r="G67" s="142">
        <f>'ЕФЕКТИВНІСТЬ І пв 2019 рік'!N69</f>
        <v>21</v>
      </c>
      <c r="H67" s="63">
        <f>'ЕФЕКТИВНІСТЬ І пв 2019 рік'!R69</f>
        <v>-0.67</v>
      </c>
      <c r="I67" s="63">
        <f>'ЕФЕКТИВНІСТЬ І пв 2019 рік'!Q69</f>
        <v>0.75000000000000011</v>
      </c>
      <c r="K67" s="110" t="str">
        <f>'ЕФЕКТИВНІСТЬ І пв 2019 рік'!U69</f>
        <v>АВ</v>
      </c>
      <c r="L67" s="113">
        <f>'ЕФЕКТИВНІСТЬ І пв 2019 рік'!V69</f>
        <v>0</v>
      </c>
      <c r="M67" s="111">
        <f>'ЕФЕКТИВНІСТЬ І пв 2019 рік'!W69</f>
        <v>0</v>
      </c>
      <c r="N67" s="112">
        <f>'ЕФЕКТИВНІСТЬ І пв 2019 рік'!X69</f>
        <v>0</v>
      </c>
    </row>
    <row r="68" spans="2:14" x14ac:dyDescent="0.25">
      <c r="B68" s="2">
        <f>'ЕФЕКТИВНІСТЬ І пв 2019 рік'!B70</f>
        <v>6</v>
      </c>
      <c r="C68" s="144" t="str">
        <f>'ЕФЕКТИВНІСТЬ І пв 2019 рік'!C70</f>
        <v>Західний АГС</v>
      </c>
      <c r="E68" s="142">
        <f>'ЕФЕКТИВНІСТЬ І пв 2019 рік'!K70</f>
        <v>28957.7</v>
      </c>
      <c r="F68" s="142">
        <f>'ЕФЕКТИВНІСТЬ І пв 2019 рік'!E70</f>
        <v>1933.224089</v>
      </c>
      <c r="G68" s="142">
        <f>'ЕФЕКТИВНІСТЬ І пв 2019 рік'!N70</f>
        <v>15.6</v>
      </c>
      <c r="H68" s="63">
        <f>'ЕФЕКТИВНІСТЬ І пв 2019 рік'!R70</f>
        <v>-0.39</v>
      </c>
      <c r="I68" s="63">
        <f>'ЕФЕКТИВНІСТЬ І пв 2019 рік'!Q70</f>
        <v>0.47</v>
      </c>
      <c r="K68" s="110" t="str">
        <f>'ЕФЕКТИВНІСТЬ І пв 2019 рік'!U70</f>
        <v>АВ</v>
      </c>
      <c r="L68" s="113">
        <f>'ЕФЕКТИВНІСТЬ І пв 2019 рік'!V70</f>
        <v>0</v>
      </c>
      <c r="M68" s="111">
        <f>'ЕФЕКТИВНІСТЬ І пв 2019 рік'!W70</f>
        <v>0</v>
      </c>
      <c r="N68" s="112">
        <f>'ЕФЕКТИВНІСТЬ І пв 2019 рік'!X70</f>
        <v>0</v>
      </c>
    </row>
    <row r="69" spans="2:14" x14ac:dyDescent="0.25">
      <c r="E69" s="75"/>
      <c r="F69" s="75"/>
      <c r="G69" s="75"/>
      <c r="H69" s="75"/>
      <c r="I69" s="75"/>
      <c r="K69" s="75"/>
      <c r="L69" s="75"/>
      <c r="M69" s="75"/>
      <c r="N69" s="75"/>
    </row>
    <row r="70" spans="2:14" x14ac:dyDescent="0.25">
      <c r="E70" s="75"/>
      <c r="F70" s="75"/>
      <c r="G70" s="75"/>
      <c r="H70" s="75"/>
      <c r="I70" s="75"/>
      <c r="K70" s="75"/>
      <c r="L70" s="75"/>
      <c r="M70" s="75"/>
      <c r="N70" s="75"/>
    </row>
    <row r="71" spans="2:14" x14ac:dyDescent="0.25">
      <c r="E71" s="75"/>
      <c r="F71" s="75"/>
      <c r="G71" s="75"/>
      <c r="H71" s="75"/>
      <c r="I71" s="75"/>
      <c r="K71" s="75"/>
      <c r="L71" s="75"/>
      <c r="M71" s="75"/>
      <c r="N71" s="75"/>
    </row>
    <row r="72" spans="2:14" x14ac:dyDescent="0.25">
      <c r="E72" s="75"/>
      <c r="F72" s="75"/>
      <c r="G72" s="75"/>
      <c r="H72" s="75"/>
      <c r="I72" s="75"/>
      <c r="K72" s="75"/>
      <c r="L72" s="75"/>
      <c r="M72" s="75"/>
      <c r="N72" s="75"/>
    </row>
    <row r="73" spans="2:14" x14ac:dyDescent="0.25">
      <c r="E73" s="75"/>
      <c r="F73" s="75"/>
      <c r="G73" s="75"/>
      <c r="H73" s="75"/>
      <c r="I73" s="75"/>
      <c r="K73" s="75"/>
      <c r="L73" s="75"/>
      <c r="M73" s="75"/>
      <c r="N73" s="75"/>
    </row>
    <row r="74" spans="2:14" x14ac:dyDescent="0.25">
      <c r="E74" s="75"/>
      <c r="F74" s="75"/>
      <c r="G74" s="75"/>
      <c r="H74" s="75"/>
      <c r="I74" s="75"/>
      <c r="K74" s="75"/>
      <c r="L74" s="75"/>
      <c r="M74" s="75"/>
      <c r="N74" s="75"/>
    </row>
    <row r="75" spans="2:14" x14ac:dyDescent="0.25">
      <c r="E75" s="75"/>
      <c r="F75" s="75"/>
      <c r="G75" s="75"/>
      <c r="H75" s="75"/>
      <c r="I75" s="75"/>
      <c r="K75" s="75"/>
      <c r="L75" s="75"/>
      <c r="M75" s="75"/>
      <c r="N75" s="75"/>
    </row>
    <row r="76" spans="2:14" x14ac:dyDescent="0.25">
      <c r="E76" s="75"/>
      <c r="F76" s="75"/>
      <c r="G76" s="75"/>
      <c r="H76" s="75"/>
      <c r="I76" s="75"/>
      <c r="K76" s="75"/>
      <c r="L76" s="75"/>
      <c r="M76" s="75"/>
      <c r="N76" s="75"/>
    </row>
    <row r="77" spans="2:14" x14ac:dyDescent="0.25">
      <c r="E77" s="75"/>
      <c r="F77" s="75"/>
      <c r="G77" s="75"/>
      <c r="H77" s="75"/>
      <c r="I77" s="75"/>
      <c r="K77" s="75"/>
      <c r="L77" s="75"/>
      <c r="M77" s="75"/>
      <c r="N77" s="75"/>
    </row>
    <row r="78" spans="2:14" x14ac:dyDescent="0.25">
      <c r="E78" s="75"/>
      <c r="F78" s="75"/>
      <c r="G78" s="75"/>
      <c r="H78" s="75"/>
      <c r="I78" s="75"/>
      <c r="K78" s="75"/>
      <c r="L78" s="75"/>
      <c r="M78" s="75"/>
      <c r="N78" s="75"/>
    </row>
    <row r="79" spans="2:14" x14ac:dyDescent="0.25">
      <c r="E79" s="75"/>
      <c r="F79" s="75"/>
      <c r="G79" s="75"/>
      <c r="H79" s="75"/>
      <c r="I79" s="75"/>
      <c r="K79" s="75"/>
      <c r="L79" s="75"/>
      <c r="M79" s="75"/>
      <c r="N79" s="75"/>
    </row>
    <row r="80" spans="2:14" x14ac:dyDescent="0.25">
      <c r="E80" s="75"/>
      <c r="F80" s="75"/>
      <c r="G80" s="75"/>
      <c r="H80" s="75"/>
      <c r="I80" s="75"/>
      <c r="K80" s="75"/>
      <c r="L80" s="75"/>
      <c r="M80" s="75"/>
      <c r="N80" s="75"/>
    </row>
    <row r="81" spans="2:14" x14ac:dyDescent="0.25">
      <c r="E81" s="75"/>
      <c r="F81" s="75"/>
      <c r="G81" s="75"/>
      <c r="H81" s="75"/>
      <c r="I81" s="75"/>
      <c r="K81" s="75"/>
      <c r="L81" s="75"/>
      <c r="M81" s="75"/>
      <c r="N81" s="75"/>
    </row>
    <row r="82" spans="2:14" x14ac:dyDescent="0.25">
      <c r="E82" s="75"/>
      <c r="F82" s="75"/>
      <c r="G82" s="75"/>
      <c r="H82" s="75"/>
      <c r="I82" s="75"/>
      <c r="K82" s="75"/>
      <c r="L82" s="75"/>
      <c r="M82" s="75"/>
      <c r="N82" s="75"/>
    </row>
    <row r="83" spans="2:14" x14ac:dyDescent="0.25">
      <c r="E83" s="75"/>
      <c r="F83" s="75"/>
      <c r="G83" s="75"/>
      <c r="H83" s="75"/>
      <c r="I83" s="75"/>
      <c r="K83" s="75"/>
      <c r="L83" s="75"/>
      <c r="M83" s="75"/>
      <c r="N83" s="75"/>
    </row>
    <row r="84" spans="2:14" x14ac:dyDescent="0.25">
      <c r="E84" s="75"/>
      <c r="F84" s="75"/>
      <c r="G84" s="75"/>
      <c r="H84" s="75"/>
      <c r="I84" s="75"/>
      <c r="K84" s="75"/>
      <c r="L84" s="75"/>
      <c r="M84" s="75"/>
      <c r="N84" s="75"/>
    </row>
    <row r="85" spans="2:14" x14ac:dyDescent="0.25">
      <c r="E85" s="75"/>
      <c r="F85" s="75"/>
      <c r="G85" s="75"/>
      <c r="H85" s="75"/>
      <c r="I85" s="75"/>
      <c r="K85" s="75"/>
      <c r="L85" s="75"/>
      <c r="M85" s="75"/>
      <c r="N85" s="75"/>
    </row>
    <row r="86" spans="2:14" x14ac:dyDescent="0.25">
      <c r="E86" s="75"/>
      <c r="F86" s="75"/>
      <c r="G86" s="75"/>
      <c r="H86" s="75"/>
      <c r="I86" s="75"/>
      <c r="K86" s="75"/>
      <c r="L86" s="75"/>
      <c r="M86" s="75"/>
      <c r="N86" s="75"/>
    </row>
    <row r="87" spans="2:14" x14ac:dyDescent="0.25">
      <c r="E87" s="75"/>
      <c r="F87" s="75"/>
      <c r="G87" s="75"/>
      <c r="H87" s="75"/>
      <c r="I87" s="75"/>
      <c r="K87" s="75"/>
      <c r="L87" s="75"/>
      <c r="M87" s="75"/>
      <c r="N87" s="75"/>
    </row>
    <row r="88" spans="2:14" x14ac:dyDescent="0.25">
      <c r="E88" s="75"/>
      <c r="F88" s="75"/>
      <c r="G88" s="75"/>
      <c r="H88" s="75"/>
      <c r="I88" s="75"/>
      <c r="K88" s="75"/>
      <c r="L88" s="75"/>
      <c r="M88" s="75"/>
      <c r="N88" s="75"/>
    </row>
    <row r="89" spans="2:14" x14ac:dyDescent="0.25">
      <c r="B89" s="37" t="s">
        <v>41</v>
      </c>
      <c r="C89" s="151" t="str">
        <f>'ЕФЕКТИВНІСТЬ І пв 2019 рік'!C71</f>
        <v>Окружні адміністративні суди</v>
      </c>
      <c r="E89" s="115">
        <f>SUM(E90:E114)</f>
        <v>450862</v>
      </c>
      <c r="F89" s="115">
        <f t="shared" ref="F89:G89" si="1">SUM(F90:F114)</f>
        <v>76472.045912999616</v>
      </c>
      <c r="G89" s="115">
        <f t="shared" si="1"/>
        <v>507.3</v>
      </c>
      <c r="H89" s="37"/>
      <c r="I89" s="37"/>
      <c r="K89" s="37"/>
      <c r="L89" s="37"/>
      <c r="M89" s="37"/>
      <c r="N89" s="37"/>
    </row>
    <row r="90" spans="2:14" x14ac:dyDescent="0.25">
      <c r="B90" s="2">
        <f>'ЕФЕКТИВНІСТЬ І пв 2019 рік'!B73</f>
        <v>1</v>
      </c>
      <c r="C90" s="144" t="str">
        <f>'ЕФЕКТИВНІСТЬ І пв 2019 рік'!C73</f>
        <v>Вінницький окружний адміністративний суд</v>
      </c>
      <c r="E90" s="142">
        <f>'ЕФЕКТИВНІСТЬ І пв 2019 рік'!K73</f>
        <v>17453.5</v>
      </c>
      <c r="F90" s="142">
        <f>'ЕФЕКТИВНІСТЬ І пв 2019 рік'!E73</f>
        <v>2262.77119700001</v>
      </c>
      <c r="G90" s="142">
        <f>'ЕФЕКТИВНІСТЬ І пв 2019 рік'!N73</f>
        <v>23</v>
      </c>
      <c r="H90" s="63">
        <f>'ЕФЕКТИВНІСТЬ І пв 2019 рік'!R73</f>
        <v>-1.0000000000000009E-2</v>
      </c>
      <c r="I90" s="63">
        <f>'ЕФЕКТИВНІСТЬ І пв 2019 рік'!Q73</f>
        <v>0.39999999999999997</v>
      </c>
      <c r="K90" s="110" t="str">
        <f>'ЕФЕКТИВНІСТЬ І пв 2019 рік'!U73</f>
        <v>АВ</v>
      </c>
      <c r="L90" s="113">
        <f>'ЕФЕКТИВНІСТЬ І пв 2019 рік'!V73</f>
        <v>0</v>
      </c>
      <c r="M90" s="111">
        <f>'ЕФЕКТИВНІСТЬ І пв 2019 рік'!W73</f>
        <v>0</v>
      </c>
      <c r="N90" s="112">
        <f>'ЕФЕКТИВНІСТЬ І пв 2019 рік'!X73</f>
        <v>0</v>
      </c>
    </row>
    <row r="91" spans="2:14" x14ac:dyDescent="0.25">
      <c r="B91" s="2">
        <f>'ЕФЕКТИВНІСТЬ І пв 2019 рік'!B74</f>
        <v>2</v>
      </c>
      <c r="C91" s="144" t="str">
        <f>'ЕФЕКТИВНІСТЬ І пв 2019 рік'!C74</f>
        <v>Волинський окружний адміністративний суд</v>
      </c>
      <c r="E91" s="142">
        <f>'ЕФЕКТИВНІСТЬ І пв 2019 рік'!K74</f>
        <v>12335.6</v>
      </c>
      <c r="F91" s="142">
        <f>'ЕФЕКТИВНІСТЬ І пв 2019 рік'!E74</f>
        <v>1318.50104500001</v>
      </c>
      <c r="G91" s="142">
        <f>'ЕФЕКТИВНІСТЬ І пв 2019 рік'!N74</f>
        <v>15</v>
      </c>
      <c r="H91" s="63">
        <f>'ЕФЕКТИВНІСТЬ І пв 2019 рік'!R74</f>
        <v>-0.19</v>
      </c>
      <c r="I91" s="63">
        <f>'ЕФЕКТИВНІСТЬ І пв 2019 рік'!Q74</f>
        <v>-0.29999999999999993</v>
      </c>
      <c r="K91" s="110">
        <f>'ЕФЕКТИВНІСТЬ І пв 2019 рік'!U74</f>
        <v>0</v>
      </c>
      <c r="L91" s="113">
        <f>'ЕФЕКТИВНІСТЬ І пв 2019 рік'!V74</f>
        <v>0</v>
      </c>
      <c r="M91" s="111" t="str">
        <f>'ЕФЕКТИВНІСТЬ І пв 2019 рік'!W74</f>
        <v>ВВ</v>
      </c>
      <c r="N91" s="112">
        <f>'ЕФЕКТИВНІСТЬ І пв 2019 рік'!X74</f>
        <v>0</v>
      </c>
    </row>
    <row r="92" spans="2:14" x14ac:dyDescent="0.25">
      <c r="B92" s="2">
        <f>'ЕФЕКТИВНІСТЬ І пв 2019 рік'!B75</f>
        <v>3</v>
      </c>
      <c r="C92" s="144" t="str">
        <f>'ЕФЕКТИВНІСТЬ І пв 2019 рік'!C75</f>
        <v>Дніпропетровський окружний адміністративний суд</v>
      </c>
      <c r="E92" s="142">
        <f>'ЕФЕКТИВНІСТЬ І пв 2019 рік'!K75</f>
        <v>40263.800000000003</v>
      </c>
      <c r="F92" s="142">
        <f>'ЕФЕКТИВНІСТЬ І пв 2019 рік'!E75</f>
        <v>6287.82895799981</v>
      </c>
      <c r="G92" s="142">
        <f>'ЕФЕКТИВНІСТЬ І пв 2019 рік'!N75</f>
        <v>41.1</v>
      </c>
      <c r="H92" s="63">
        <f>'ЕФЕКТИВНІСТЬ І пв 2019 рік'!R75</f>
        <v>0.38</v>
      </c>
      <c r="I92" s="63">
        <f>'ЕФЕКТИВНІСТЬ І пв 2019 рік'!Q75</f>
        <v>0.45999999999999996</v>
      </c>
      <c r="K92" s="110">
        <f>'ЕФЕКТИВНІСТЬ І пв 2019 рік'!U75</f>
        <v>0</v>
      </c>
      <c r="L92" s="113" t="str">
        <f>'ЕФЕКТИВНІСТЬ І пв 2019 рік'!V75</f>
        <v>АА</v>
      </c>
      <c r="M92" s="111">
        <f>'ЕФЕКТИВНІСТЬ І пв 2019 рік'!W75</f>
        <v>0</v>
      </c>
      <c r="N92" s="112">
        <f>'ЕФЕКТИВНІСТЬ І пв 2019 рік'!X75</f>
        <v>0</v>
      </c>
    </row>
    <row r="93" spans="2:14" x14ac:dyDescent="0.25">
      <c r="B93" s="2">
        <f>'ЕФЕКТИВНІСТЬ І пв 2019 рік'!B76</f>
        <v>4</v>
      </c>
      <c r="C93" s="144" t="str">
        <f>'ЕФЕКТИВНІСТЬ І пв 2019 рік'!C76</f>
        <v>Донецький окружний адміністративний суд</v>
      </c>
      <c r="E93" s="142">
        <f>'ЕФЕКТИВНІСТЬ І пв 2019 рік'!K76</f>
        <v>32984.5</v>
      </c>
      <c r="F93" s="142">
        <f>'ЕФЕКТИВНІСТЬ І пв 2019 рік'!E76</f>
        <v>9321.8171420001509</v>
      </c>
      <c r="G93" s="142">
        <f>'ЕФЕКТИВНІСТЬ І пв 2019 рік'!N76</f>
        <v>45.7</v>
      </c>
      <c r="H93" s="63">
        <f>'ЕФЕКТИВНІСТЬ І пв 2019 рік'!R76</f>
        <v>0.86</v>
      </c>
      <c r="I93" s="63">
        <f>'ЕФЕКТИВНІСТЬ І пв 2019 рік'!Q76</f>
        <v>0.77</v>
      </c>
      <c r="K93" s="110">
        <f>'ЕФЕКТИВНІСТЬ І пв 2019 рік'!U76</f>
        <v>0</v>
      </c>
      <c r="L93" s="113" t="str">
        <f>'ЕФЕКТИВНІСТЬ І пв 2019 рік'!V76</f>
        <v>АА</v>
      </c>
      <c r="M93" s="111">
        <f>'ЕФЕКТИВНІСТЬ І пв 2019 рік'!W76</f>
        <v>0</v>
      </c>
      <c r="N93" s="112">
        <f>'ЕФЕКТИВНІСТЬ І пв 2019 рік'!X76</f>
        <v>0</v>
      </c>
    </row>
    <row r="94" spans="2:14" x14ac:dyDescent="0.25">
      <c r="B94" s="2">
        <f>'ЕФЕКТИВНІСТЬ І пв 2019 рік'!B77</f>
        <v>5</v>
      </c>
      <c r="C94" s="144" t="str">
        <f>'ЕФЕКТИВНІСТЬ І пв 2019 рік'!C77</f>
        <v>Житомирський окружний адміністративний суд</v>
      </c>
      <c r="E94" s="142">
        <f>'ЕФЕКТИВНІСТЬ І пв 2019 рік'!K77</f>
        <v>16480.2</v>
      </c>
      <c r="F94" s="142">
        <f>'ЕФЕКТИВНІСТЬ І пв 2019 рік'!E77</f>
        <v>2781.1346319999402</v>
      </c>
      <c r="G94" s="142">
        <f>'ЕФЕКТИВНІСТЬ І пв 2019 рік'!N77</f>
        <v>17.5</v>
      </c>
      <c r="H94" s="63">
        <f>'ЕФЕКТИВНІСТЬ І пв 2019 рік'!R77</f>
        <v>0.44999999999999996</v>
      </c>
      <c r="I94" s="63">
        <f>'ЕФЕКТИВНІСТЬ І пв 2019 рік'!Q77</f>
        <v>-2.6799999999999997</v>
      </c>
      <c r="K94" s="110">
        <f>'ЕФЕКТИВНІСТЬ І пв 2019 рік'!U77</f>
        <v>0</v>
      </c>
      <c r="L94" s="113">
        <f>'ЕФЕКТИВНІСТЬ І пв 2019 рік'!V77</f>
        <v>0</v>
      </c>
      <c r="M94" s="111">
        <f>'ЕФЕКТИВНІСТЬ І пв 2019 рік'!W77</f>
        <v>0</v>
      </c>
      <c r="N94" s="112" t="str">
        <f>'ЕФЕКТИВНІСТЬ І пв 2019 рік'!X77</f>
        <v>ВА</v>
      </c>
    </row>
    <row r="95" spans="2:14" x14ac:dyDescent="0.25">
      <c r="B95" s="2">
        <f>'ЕФЕКТИВНІСТЬ І пв 2019 рік'!B78</f>
        <v>6</v>
      </c>
      <c r="C95" s="144" t="str">
        <f>'ЕФЕКТИВНІСТЬ І пв 2019 рік'!C78</f>
        <v>Закарпатський окружний адміністративний суд</v>
      </c>
      <c r="E95" s="142">
        <f>'ЕФЕКТИВНІСТЬ І пв 2019 рік'!K78</f>
        <v>11206.2</v>
      </c>
      <c r="F95" s="142">
        <f>'ЕФЕКТИВНІСТЬ І пв 2019 рік'!E78</f>
        <v>868.26946600000701</v>
      </c>
      <c r="G95" s="142">
        <f>'ЕФЕКТИВНІСТЬ І пв 2019 рік'!N78</f>
        <v>12.3</v>
      </c>
      <c r="H95" s="63">
        <f>'ЕФЕКТИВНІСТЬ І пв 2019 рік'!R78</f>
        <v>-0.53</v>
      </c>
      <c r="I95" s="63">
        <f>'ЕФЕКТИВНІСТЬ І пв 2019 рік'!Q78</f>
        <v>-0.2</v>
      </c>
      <c r="K95" s="110">
        <f>'ЕФЕКТИВНІСТЬ І пв 2019 рік'!U78</f>
        <v>0</v>
      </c>
      <c r="L95" s="113">
        <f>'ЕФЕКТИВНІСТЬ І пв 2019 рік'!V78</f>
        <v>0</v>
      </c>
      <c r="M95" s="111" t="str">
        <f>'ЕФЕКТИВНІСТЬ І пв 2019 рік'!W78</f>
        <v>ВВ</v>
      </c>
      <c r="N95" s="112">
        <f>'ЕФЕКТИВНІСТЬ І пв 2019 рік'!X78</f>
        <v>0</v>
      </c>
    </row>
    <row r="96" spans="2:14" x14ac:dyDescent="0.25">
      <c r="B96" s="2">
        <f>'ЕФЕКТИВНІСТЬ І пв 2019 рік'!B79</f>
        <v>7</v>
      </c>
      <c r="C96" s="144" t="str">
        <f>'ЕФЕКТИВНІСТЬ І пв 2019 рік'!C79</f>
        <v>Запорізький окружний адміністративний суд</v>
      </c>
      <c r="E96" s="142">
        <f>'ЕФЕКТИВНІСТЬ І пв 2019 рік'!K79</f>
        <v>18258.8</v>
      </c>
      <c r="F96" s="142">
        <f>'ЕФЕКТИВНІСТЬ І пв 2019 рік'!E79</f>
        <v>3529.0182170000098</v>
      </c>
      <c r="G96" s="142">
        <f>'ЕФЕКТИВНІСТЬ І пв 2019 рік'!N79</f>
        <v>16.2</v>
      </c>
      <c r="H96" s="63">
        <f>'ЕФЕКТИВНІСТЬ І пв 2019 рік'!R79</f>
        <v>0.82000000000000006</v>
      </c>
      <c r="I96" s="63">
        <f>'ЕФЕКТИВНІСТЬ І пв 2019 рік'!Q79</f>
        <v>0.25</v>
      </c>
      <c r="K96" s="110">
        <f>'ЕФЕКТИВНІСТЬ І пв 2019 рік'!U79</f>
        <v>0</v>
      </c>
      <c r="L96" s="113" t="str">
        <f>'ЕФЕКТИВНІСТЬ І пв 2019 рік'!V79</f>
        <v>АА</v>
      </c>
      <c r="M96" s="111">
        <f>'ЕФЕКТИВНІСТЬ І пв 2019 рік'!W79</f>
        <v>0</v>
      </c>
      <c r="N96" s="112">
        <f>'ЕФЕКТИВНІСТЬ І пв 2019 рік'!X79</f>
        <v>0</v>
      </c>
    </row>
    <row r="97" spans="2:14" x14ac:dyDescent="0.25">
      <c r="B97" s="2">
        <f>'ЕФЕКТИВНІСТЬ І пв 2019 рік'!B80</f>
        <v>8</v>
      </c>
      <c r="C97" s="144" t="str">
        <f>'ЕФЕКТИВНІСТЬ І пв 2019 рік'!C80</f>
        <v>Івано-Франківський окружний адміністративний суд</v>
      </c>
      <c r="E97" s="142">
        <f>'ЕФЕКТИВНІСТЬ І пв 2019 рік'!K80</f>
        <v>15264.9</v>
      </c>
      <c r="F97" s="142">
        <f>'ЕФЕКТИВНІСТЬ І пв 2019 рік'!E80</f>
        <v>1277.8600390000099</v>
      </c>
      <c r="G97" s="142">
        <f>'ЕФЕКТИВНІСТЬ І пв 2019 рік'!N80</f>
        <v>19</v>
      </c>
      <c r="H97" s="63">
        <f>'ЕФЕКТИВНІСТЬ І пв 2019 рік'!R80</f>
        <v>-0.48</v>
      </c>
      <c r="I97" s="63">
        <f>'ЕФЕКТИВНІСТЬ І пв 2019 рік'!Q80</f>
        <v>0.26</v>
      </c>
      <c r="K97" s="110" t="str">
        <f>'ЕФЕКТИВНІСТЬ І пв 2019 рік'!U80</f>
        <v>АВ</v>
      </c>
      <c r="L97" s="113">
        <f>'ЕФЕКТИВНІСТЬ І пв 2019 рік'!V80</f>
        <v>0</v>
      </c>
      <c r="M97" s="111">
        <f>'ЕФЕКТИВНІСТЬ І пв 2019 рік'!W80</f>
        <v>0</v>
      </c>
      <c r="N97" s="112">
        <f>'ЕФЕКТИВНІСТЬ І пв 2019 рік'!X80</f>
        <v>0</v>
      </c>
    </row>
    <row r="98" spans="2:14" x14ac:dyDescent="0.25">
      <c r="B98" s="2">
        <f>'ЕФЕКТИВНІСТЬ І пв 2019 рік'!B81</f>
        <v>9</v>
      </c>
      <c r="C98" s="144" t="str">
        <f>'ЕФЕКТИВНІСТЬ І пв 2019 рік'!C81</f>
        <v>Київський окружний адміністративний суд</v>
      </c>
      <c r="E98" s="142">
        <f>'ЕФЕКТИВНІСТЬ І пв 2019 рік'!K81</f>
        <v>18370.599999999999</v>
      </c>
      <c r="F98" s="142">
        <f>'ЕФЕКТИВНІСТЬ І пв 2019 рік'!E81</f>
        <v>2806.6243730000001</v>
      </c>
      <c r="G98" s="142">
        <f>'ЕФЕКТИВНІСТЬ І пв 2019 рік'!N81</f>
        <v>19.2</v>
      </c>
      <c r="H98" s="63">
        <f>'ЕФЕКТИВНІСТЬ І пв 2019 рік'!R81</f>
        <v>0.34</v>
      </c>
      <c r="I98" s="63">
        <f>'ЕФЕКТИВНІСТЬ І пв 2019 рік'!Q81</f>
        <v>-0.32000000000000006</v>
      </c>
      <c r="K98" s="110">
        <f>'ЕФЕКТИВНІСТЬ І пв 2019 рік'!U81</f>
        <v>0</v>
      </c>
      <c r="L98" s="113">
        <f>'ЕФЕКТИВНІСТЬ І пв 2019 рік'!V81</f>
        <v>0</v>
      </c>
      <c r="M98" s="111">
        <f>'ЕФЕКТИВНІСТЬ І пв 2019 рік'!W81</f>
        <v>0</v>
      </c>
      <c r="N98" s="112" t="str">
        <f>'ЕФЕКТИВНІСТЬ І пв 2019 рік'!X81</f>
        <v>ВА</v>
      </c>
    </row>
    <row r="99" spans="2:14" x14ac:dyDescent="0.25">
      <c r="B99" s="2">
        <f>'ЕФЕКТИВНІСТЬ І пв 2019 рік'!B82</f>
        <v>10</v>
      </c>
      <c r="C99" s="144" t="str">
        <f>'ЕФЕКТИВНІСТЬ І пв 2019 рік'!C82</f>
        <v>Кіровоградський окружний адміністративний суд</v>
      </c>
      <c r="E99" s="142">
        <f>'ЕФЕКТИВНІСТЬ І пв 2019 рік'!K82</f>
        <v>10764.3</v>
      </c>
      <c r="F99" s="142">
        <f>'ЕФЕКТИВНІСТЬ І пв 2019 рік'!E82</f>
        <v>1757.9143510000199</v>
      </c>
      <c r="G99" s="142">
        <f>'ЕФЕКТИВНІСТЬ І пв 2019 рік'!N82</f>
        <v>11</v>
      </c>
      <c r="H99" s="63">
        <f>'ЕФЕКТИВНІСТЬ І пв 2019 рік'!R82</f>
        <v>0.43000000000000005</v>
      </c>
      <c r="I99" s="63">
        <f>'ЕФЕКТИВНІСТЬ І пв 2019 рік'!Q82</f>
        <v>0.28000000000000003</v>
      </c>
      <c r="K99" s="110">
        <f>'ЕФЕКТИВНІСТЬ І пв 2019 рік'!U82</f>
        <v>0</v>
      </c>
      <c r="L99" s="113" t="str">
        <f>'ЕФЕКТИВНІСТЬ І пв 2019 рік'!V82</f>
        <v>АА</v>
      </c>
      <c r="M99" s="111">
        <f>'ЕФЕКТИВНІСТЬ І пв 2019 рік'!W82</f>
        <v>0</v>
      </c>
      <c r="N99" s="112">
        <f>'ЕФЕКТИВНІСТЬ І пв 2019 рік'!X82</f>
        <v>0</v>
      </c>
    </row>
    <row r="100" spans="2:14" x14ac:dyDescent="0.25">
      <c r="B100" s="2">
        <f>'ЕФЕКТИВНІСТЬ І пв 2019 рік'!B83</f>
        <v>11</v>
      </c>
      <c r="C100" s="144" t="str">
        <f>'ЕФЕКТИВНІСТЬ І пв 2019 рік'!C83</f>
        <v>Луганський окружний адміністративний суд</v>
      </c>
      <c r="E100" s="142">
        <f>'ЕФЕКТИВНІСТЬ І пв 2019 рік'!K83</f>
        <v>13877.2</v>
      </c>
      <c r="F100" s="142">
        <f>'ЕФЕКТИВНІСТЬ І пв 2019 рік'!E83</f>
        <v>2936.9678730000001</v>
      </c>
      <c r="G100" s="142">
        <f>'ЕФЕКТИВНІСТЬ І пв 2019 рік'!N83</f>
        <v>12.7</v>
      </c>
      <c r="H100" s="63">
        <f>'ЕФЕКТИВНІСТЬ І пв 2019 рік'!R83</f>
        <v>0.92</v>
      </c>
      <c r="I100" s="63">
        <f>'ЕФЕКТИВНІСТЬ І пв 2019 рік'!Q83</f>
        <v>0.7</v>
      </c>
      <c r="K100" s="110">
        <f>'ЕФЕКТИВНІСТЬ І пв 2019 рік'!U83</f>
        <v>0</v>
      </c>
      <c r="L100" s="113" t="str">
        <f>'ЕФЕКТИВНІСТЬ І пв 2019 рік'!V83</f>
        <v>АА</v>
      </c>
      <c r="M100" s="111">
        <f>'ЕФЕКТИВНІСТЬ І пв 2019 рік'!W83</f>
        <v>0</v>
      </c>
      <c r="N100" s="112">
        <f>'ЕФЕКТИВНІСТЬ І пв 2019 рік'!X83</f>
        <v>0</v>
      </c>
    </row>
    <row r="101" spans="2:14" x14ac:dyDescent="0.25">
      <c r="B101" s="2">
        <f>'ЕФЕКТИВНІСТЬ І пв 2019 рік'!B84</f>
        <v>12</v>
      </c>
      <c r="C101" s="144" t="str">
        <f>'ЕФЕКТИВНІСТЬ І пв 2019 рік'!C84</f>
        <v>Львівський окружний адміністративний суд</v>
      </c>
      <c r="E101" s="142">
        <f>'ЕФЕКТИВНІСТЬ І пв 2019 рік'!K84</f>
        <v>28953.1</v>
      </c>
      <c r="F101" s="142">
        <f>'ЕФЕКТИВНІСТЬ І пв 2019 рік'!E84</f>
        <v>3495.334081</v>
      </c>
      <c r="G101" s="142">
        <f>'ЕФЕКТИВНІСТЬ І пв 2019 рік'!N84</f>
        <v>26</v>
      </c>
      <c r="H101" s="63">
        <f>'ЕФЕКТИВНІСТЬ І пв 2019 рік'!R84</f>
        <v>0.13999999999999996</v>
      </c>
      <c r="I101" s="63">
        <f>'ЕФЕКТИВНІСТЬ І пв 2019 рік'!Q84</f>
        <v>0.22000000000000003</v>
      </c>
      <c r="K101" s="110">
        <f>'ЕФЕКТИВНІСТЬ І пв 2019 рік'!U84</f>
        <v>0</v>
      </c>
      <c r="L101" s="113" t="str">
        <f>'ЕФЕКТИВНІСТЬ І пв 2019 рік'!V84</f>
        <v>АА</v>
      </c>
      <c r="M101" s="111">
        <f>'ЕФЕКТИВНІСТЬ І пв 2019 рік'!W84</f>
        <v>0</v>
      </c>
      <c r="N101" s="112">
        <f>'ЕФЕКТИВНІСТЬ І пв 2019 рік'!X84</f>
        <v>0</v>
      </c>
    </row>
    <row r="102" spans="2:14" x14ac:dyDescent="0.25">
      <c r="B102" s="2">
        <f>'ЕФЕКТИВНІСТЬ І пв 2019 рік'!B85</f>
        <v>13</v>
      </c>
      <c r="C102" s="144" t="str">
        <f>'ЕФЕКТИВНІСТЬ І пв 2019 рік'!C85</f>
        <v>Миколаївський окружний адміністративний суд</v>
      </c>
      <c r="E102" s="142">
        <f>'ЕФЕКТИВНІСТЬ І пв 2019 рік'!K85</f>
        <v>10698.2</v>
      </c>
      <c r="F102" s="142">
        <f>'ЕФЕКТИВНІСТЬ І пв 2019 рік'!E85</f>
        <v>2283.5185590000201</v>
      </c>
      <c r="G102" s="142">
        <f>'ЕФЕКТИВНІСТЬ І пв 2019 рік'!N85</f>
        <v>12</v>
      </c>
      <c r="H102" s="63">
        <f>'ЕФЕКТИВНІСТЬ І пв 2019 рік'!R85</f>
        <v>0.70000000000000007</v>
      </c>
      <c r="I102" s="63">
        <f>'ЕФЕКТИВНІСТЬ І пв 2019 рік'!Q85</f>
        <v>0.39999999999999997</v>
      </c>
      <c r="K102" s="110">
        <f>'ЕФЕКТИВНІСТЬ І пв 2019 рік'!U85</f>
        <v>0</v>
      </c>
      <c r="L102" s="113" t="str">
        <f>'ЕФЕКТИВНІСТЬ І пв 2019 рік'!V85</f>
        <v>АА</v>
      </c>
      <c r="M102" s="111">
        <f>'ЕФЕКТИВНІСТЬ І пв 2019 рік'!W85</f>
        <v>0</v>
      </c>
      <c r="N102" s="112">
        <f>'ЕФЕКТИВНІСТЬ І пв 2019 рік'!X85</f>
        <v>0</v>
      </c>
    </row>
    <row r="103" spans="2:14" x14ac:dyDescent="0.25">
      <c r="B103" s="2">
        <f>'ЕФЕКТИВНІСТЬ І пв 2019 рік'!B86</f>
        <v>14</v>
      </c>
      <c r="C103" s="144" t="str">
        <f>'ЕФЕКТИВНІСТЬ І пв 2019 рік'!C86</f>
        <v>Одеський окружний адміністративний суд</v>
      </c>
      <c r="E103" s="142">
        <f>'ЕФЕКТИВНІСТЬ І пв 2019 рік'!K86</f>
        <v>28866.400000000001</v>
      </c>
      <c r="F103" s="142">
        <f>'ЕФЕКТИВНІСТЬ І пв 2019 рік'!E86</f>
        <v>3593.90326</v>
      </c>
      <c r="G103" s="142">
        <f>'ЕФЕКТИВНІСТЬ І пв 2019 рік'!N86</f>
        <v>30</v>
      </c>
      <c r="H103" s="63">
        <f>'ЕФЕКТИВНІСТЬ І пв 2019 рік'!R86</f>
        <v>8.9999999999999969E-2</v>
      </c>
      <c r="I103" s="63">
        <f>'ЕФЕКТИВНІСТЬ І пв 2019 рік'!Q86</f>
        <v>9.9999999999999811E-3</v>
      </c>
      <c r="K103" s="110">
        <f>'ЕФЕКТИВНІСТЬ І пв 2019 рік'!U86</f>
        <v>0</v>
      </c>
      <c r="L103" s="113" t="str">
        <f>'ЕФЕКТИВНІСТЬ І пв 2019 рік'!V86</f>
        <v>АА</v>
      </c>
      <c r="M103" s="111">
        <f>'ЕФЕКТИВНІСТЬ І пв 2019 рік'!W86</f>
        <v>0</v>
      </c>
      <c r="N103" s="112">
        <f>'ЕФЕКТИВНІСТЬ І пв 2019 рік'!X86</f>
        <v>0</v>
      </c>
    </row>
    <row r="104" spans="2:14" x14ac:dyDescent="0.25">
      <c r="B104" s="2">
        <f>'ЕФЕКТИВНІСТЬ І пв 2019 рік'!B87</f>
        <v>15</v>
      </c>
      <c r="C104" s="144" t="str">
        <f>'ЕФЕКТИВНІСТЬ І пв 2019 рік'!C87</f>
        <v>Окружний адміністративний суд міста Києва</v>
      </c>
      <c r="E104" s="142">
        <f>'ЕФЕКТИВНІСТЬ І пв 2019 рік'!K87</f>
        <v>33969.800000000003</v>
      </c>
      <c r="F104" s="142">
        <f>'ЕФЕКТИВНІСТЬ І пв 2019 рік'!E87</f>
        <v>8592.2546979995404</v>
      </c>
      <c r="G104" s="142">
        <f>'ЕФЕКТИВНІСТЬ І пв 2019 рік'!N87</f>
        <v>47</v>
      </c>
      <c r="H104" s="63">
        <f>'ЕФЕКТИВНІСТЬ І пв 2019 рік'!R87</f>
        <v>0.71</v>
      </c>
      <c r="I104" s="63">
        <f>'ЕФЕКТИВНІСТЬ І пв 2019 рік'!Q87</f>
        <v>-2.6</v>
      </c>
      <c r="K104" s="110">
        <f>'ЕФЕКТИВНІСТЬ І пв 2019 рік'!U87</f>
        <v>0</v>
      </c>
      <c r="L104" s="113">
        <f>'ЕФЕКТИВНІСТЬ І пв 2019 рік'!V87</f>
        <v>0</v>
      </c>
      <c r="M104" s="111">
        <f>'ЕФЕКТИВНІСТЬ І пв 2019 рік'!W87</f>
        <v>0</v>
      </c>
      <c r="N104" s="112" t="str">
        <f>'ЕФЕКТИВНІСТЬ І пв 2019 рік'!X87</f>
        <v>ВА</v>
      </c>
    </row>
    <row r="105" spans="2:14" x14ac:dyDescent="0.25">
      <c r="B105" s="2">
        <f>'ЕФЕКТИВНІСТЬ І пв 2019 рік'!B88</f>
        <v>16</v>
      </c>
      <c r="C105" s="144" t="str">
        <f>'ЕФЕКТИВНІСТЬ І пв 2019 рік'!C88</f>
        <v>Полтавський окружний адміністративний суд</v>
      </c>
      <c r="E105" s="142">
        <f>'ЕФЕКТИВНІСТЬ І пв 2019 рік'!K88</f>
        <v>14864.7</v>
      </c>
      <c r="F105" s="142">
        <f>'ЕФЕКТИВНІСТЬ І пв 2019 рік'!E88</f>
        <v>2395.35067600001</v>
      </c>
      <c r="G105" s="142">
        <f>'ЕФЕКТИВНІСТЬ І пв 2019 рік'!N88</f>
        <v>20.100000000000001</v>
      </c>
      <c r="H105" s="63">
        <f>'ЕФЕКТИВНІСТЬ І пв 2019 рік'!R88</f>
        <v>0.21000000000000008</v>
      </c>
      <c r="I105" s="63">
        <f>'ЕФЕКТИВНІСТЬ І пв 2019 рік'!Q88</f>
        <v>0.36</v>
      </c>
      <c r="K105" s="110">
        <f>'ЕФЕКТИВНІСТЬ І пв 2019 рік'!U88</f>
        <v>0</v>
      </c>
      <c r="L105" s="113" t="str">
        <f>'ЕФЕКТИВНІСТЬ І пв 2019 рік'!V88</f>
        <v>АА</v>
      </c>
      <c r="M105" s="111">
        <f>'ЕФЕКТИВНІСТЬ І пв 2019 рік'!W88</f>
        <v>0</v>
      </c>
      <c r="N105" s="112">
        <f>'ЕФЕКТИВНІСТЬ І пв 2019 рік'!X88</f>
        <v>0</v>
      </c>
    </row>
    <row r="106" spans="2:14" x14ac:dyDescent="0.25">
      <c r="B106" s="2">
        <f>'ЕФЕКТИВНІСТЬ І пв 2019 рік'!B89</f>
        <v>17</v>
      </c>
      <c r="C106" s="144" t="str">
        <f>'ЕФЕКТИВНІСТЬ І пв 2019 рік'!C89</f>
        <v>Рівненський окружний адміністративний суд</v>
      </c>
      <c r="E106" s="142">
        <f>'ЕФЕКТИВНІСТЬ І пв 2019 рік'!K89</f>
        <v>10906.1</v>
      </c>
      <c r="F106" s="142">
        <f>'ЕФЕКТИВНІСТЬ І пв 2019 рік'!E89</f>
        <v>1660.110283</v>
      </c>
      <c r="G106" s="142">
        <f>'ЕФЕКТИВНІСТЬ І пв 2019 рік'!N89</f>
        <v>12.8</v>
      </c>
      <c r="H106" s="63">
        <f>'ЕФЕКТИВНІСТЬ І пв 2019 рік'!R89</f>
        <v>0.24000000000000005</v>
      </c>
      <c r="I106" s="63">
        <f>'ЕФЕКТИВНІСТЬ І пв 2019 рік'!Q89</f>
        <v>0.37999999999999995</v>
      </c>
      <c r="K106" s="110">
        <f>'ЕФЕКТИВНІСТЬ І пв 2019 рік'!U89</f>
        <v>0</v>
      </c>
      <c r="L106" s="113" t="str">
        <f>'ЕФЕКТИВНІСТЬ І пв 2019 рік'!V89</f>
        <v>АА</v>
      </c>
      <c r="M106" s="111">
        <f>'ЕФЕКТИВНІСТЬ І пв 2019 рік'!W89</f>
        <v>0</v>
      </c>
      <c r="N106" s="112">
        <f>'ЕФЕКТИВНІСТЬ І пв 2019 рік'!X89</f>
        <v>0</v>
      </c>
    </row>
    <row r="107" spans="2:14" x14ac:dyDescent="0.25">
      <c r="B107" s="2">
        <f>'ЕФЕКТИВНІСТЬ І пв 2019 рік'!B90</f>
        <v>18</v>
      </c>
      <c r="C107" s="144" t="str">
        <f>'ЕФЕКТИВНІСТЬ І пв 2019 рік'!C90</f>
        <v>Сумський окружний адміністративний суд</v>
      </c>
      <c r="E107" s="142">
        <f>'ЕФЕКТИВНІСТЬ І пв 2019 рік'!K90</f>
        <v>12374.4</v>
      </c>
      <c r="F107" s="142">
        <f>'ЕФЕКТИВНІСТЬ І пв 2019 рік'!E90</f>
        <v>2474.1411330000101</v>
      </c>
      <c r="G107" s="142">
        <f>'ЕФЕКТИВНІСТЬ І пв 2019 рік'!N90</f>
        <v>15.4</v>
      </c>
      <c r="H107" s="63">
        <f>'ЕФЕКТИВНІСТЬ І пв 2019 рік'!R90</f>
        <v>0.52</v>
      </c>
      <c r="I107" s="63">
        <f>'ЕФЕКТИВНІСТЬ І пв 2019 рік'!Q90</f>
        <v>0.52</v>
      </c>
      <c r="K107" s="110">
        <f>'ЕФЕКТИВНІСТЬ І пв 2019 рік'!U90</f>
        <v>0</v>
      </c>
      <c r="L107" s="113" t="str">
        <f>'ЕФЕКТИВНІСТЬ І пв 2019 рік'!V90</f>
        <v>АА</v>
      </c>
      <c r="M107" s="111">
        <f>'ЕФЕКТИВНІСТЬ І пв 2019 рік'!W90</f>
        <v>0</v>
      </c>
      <c r="N107" s="112">
        <f>'ЕФЕКТИВНІСТЬ І пв 2019 рік'!X90</f>
        <v>0</v>
      </c>
    </row>
    <row r="108" spans="2:14" x14ac:dyDescent="0.25">
      <c r="B108" s="2">
        <f>'ЕФЕКТИВНІСТЬ І пв 2019 рік'!B91</f>
        <v>19</v>
      </c>
      <c r="C108" s="144" t="str">
        <f>'ЕФЕКТИВНІСТЬ І пв 2019 рік'!C91</f>
        <v>Тернопільський окружний адміністративний суд</v>
      </c>
      <c r="E108" s="142">
        <f>'ЕФЕКТИВНІСТЬ І пв 2019 рік'!K91</f>
        <v>11010.8</v>
      </c>
      <c r="F108" s="142">
        <f>'ЕФЕКТИВНІСТЬ І пв 2019 рік'!E91</f>
        <v>1433.8239630000101</v>
      </c>
      <c r="G108" s="142">
        <f>'ЕФЕКТИВНІСТЬ І пв 2019 рік'!N91</f>
        <v>11.7</v>
      </c>
      <c r="H108" s="63">
        <f>'ЕФЕКТИВНІСТЬ І пв 2019 рік'!R91</f>
        <v>0.12</v>
      </c>
      <c r="I108" s="63">
        <f>'ЕФЕКТИВНІСТЬ І пв 2019 рік'!Q91</f>
        <v>0.31999999999999995</v>
      </c>
      <c r="K108" s="110">
        <f>'ЕФЕКТИВНІСТЬ І пв 2019 рік'!U91</f>
        <v>0</v>
      </c>
      <c r="L108" s="113" t="str">
        <f>'ЕФЕКТИВНІСТЬ І пв 2019 рік'!V91</f>
        <v>АА</v>
      </c>
      <c r="M108" s="111">
        <f>'ЕФЕКТИВНІСТЬ І пв 2019 рік'!W91</f>
        <v>0</v>
      </c>
      <c r="N108" s="112">
        <f>'ЕФЕКТИВНІСТЬ І пв 2019 рік'!X91</f>
        <v>0</v>
      </c>
    </row>
    <row r="109" spans="2:14" x14ac:dyDescent="0.25">
      <c r="B109" s="2">
        <f>'ЕФЕКТИВНІСТЬ І пв 2019 рік'!B92</f>
        <v>20</v>
      </c>
      <c r="C109" s="144" t="str">
        <f>'ЕФЕКТИВНІСТЬ І пв 2019 рік'!C92</f>
        <v>Харківський окружний адміністративний суд</v>
      </c>
      <c r="E109" s="142">
        <f>'ЕФЕКТИВНІСТЬ І пв 2019 рік'!K92</f>
        <v>32407.7</v>
      </c>
      <c r="F109" s="142">
        <f>'ЕФЕКТИВНІСТЬ І пв 2019 рік'!E92</f>
        <v>6383.4669990000102</v>
      </c>
      <c r="G109" s="142">
        <f>'ЕФЕКТИВНІСТЬ І пв 2019 рік'!N92</f>
        <v>34</v>
      </c>
      <c r="H109" s="63">
        <f>'ЕФЕКТИВНІСТЬ І пв 2019 рік'!R92</f>
        <v>0.67</v>
      </c>
      <c r="I109" s="63">
        <f>'ЕФЕКТИВНІСТЬ І пв 2019 рік'!Q92</f>
        <v>0.44999999999999996</v>
      </c>
      <c r="K109" s="110">
        <f>'ЕФЕКТИВНІСТЬ І пв 2019 рік'!U92</f>
        <v>0</v>
      </c>
      <c r="L109" s="113" t="str">
        <f>'ЕФЕКТИВНІСТЬ І пв 2019 рік'!V92</f>
        <v>АА</v>
      </c>
      <c r="M109" s="111">
        <f>'ЕФЕКТИВНІСТЬ І пв 2019 рік'!W92</f>
        <v>0</v>
      </c>
      <c r="N109" s="112">
        <f>'ЕФЕКТИВНІСТЬ І пв 2019 рік'!X92</f>
        <v>0</v>
      </c>
    </row>
    <row r="110" spans="2:14" x14ac:dyDescent="0.25">
      <c r="B110" s="2">
        <f>'ЕФЕКТИВНІСТЬ І пв 2019 рік'!B93</f>
        <v>21</v>
      </c>
      <c r="C110" s="144" t="str">
        <f>'ЕФЕКТИВНІСТЬ І пв 2019 рік'!C93</f>
        <v>Херсонський окружний адміністративний суд</v>
      </c>
      <c r="E110" s="142">
        <f>'ЕФЕКТИВНІСТЬ І пв 2019 рік'!K93</f>
        <v>11986.1</v>
      </c>
      <c r="F110" s="142">
        <f>'ЕФЕКТИВНІСТЬ І пв 2019 рік'!E93</f>
        <v>1396.3268600000199</v>
      </c>
      <c r="G110" s="142">
        <f>'ЕФЕКТИВНІСТЬ І пв 2019 рік'!N93</f>
        <v>14</v>
      </c>
      <c r="H110" s="63">
        <f>'ЕФЕКТИВНІСТЬ І пв 2019 рік'!R93</f>
        <v>-0.06</v>
      </c>
      <c r="I110" s="63">
        <f>'ЕФЕКТИВНІСТЬ І пв 2019 рік'!Q93</f>
        <v>0.52</v>
      </c>
      <c r="K110" s="110" t="str">
        <f>'ЕФЕКТИВНІСТЬ І пв 2019 рік'!U93</f>
        <v>АВ</v>
      </c>
      <c r="L110" s="113">
        <f>'ЕФЕКТИВНІСТЬ І пв 2019 рік'!V93</f>
        <v>0</v>
      </c>
      <c r="M110" s="111">
        <f>'ЕФЕКТИВНІСТЬ І пв 2019 рік'!W93</f>
        <v>0</v>
      </c>
      <c r="N110" s="112">
        <f>'ЕФЕКТИВНІСТЬ І пв 2019 рік'!X93</f>
        <v>0</v>
      </c>
    </row>
    <row r="111" spans="2:14" x14ac:dyDescent="0.25">
      <c r="B111" s="2">
        <f>'ЕФЕКТИВНІСТЬ І пв 2019 рік'!B94</f>
        <v>22</v>
      </c>
      <c r="C111" s="144" t="str">
        <f>'ЕФЕКТИВНІСТЬ І пв 2019 рік'!C94</f>
        <v>Хмельницький окружний адміністративний суд</v>
      </c>
      <c r="E111" s="142">
        <f>'ЕФЕКТИВНІСТЬ І пв 2019 рік'!K94</f>
        <v>15158.6</v>
      </c>
      <c r="F111" s="142">
        <f>'ЕФЕКТИВНІСТЬ І пв 2019 рік'!E94</f>
        <v>2400.8043339999999</v>
      </c>
      <c r="G111" s="142">
        <f>'ЕФЕКТИВНІСТЬ І пв 2019 рік'!N94</f>
        <v>16</v>
      </c>
      <c r="H111" s="63">
        <f>'ЕФЕКТИВНІСТЬ І пв 2019 рік'!R94</f>
        <v>0.37000000000000005</v>
      </c>
      <c r="I111" s="63">
        <f>'ЕФЕКТИВНІСТЬ І пв 2019 рік'!Q94</f>
        <v>0.37</v>
      </c>
      <c r="K111" s="110">
        <f>'ЕФЕКТИВНІСТЬ І пв 2019 рік'!U94</f>
        <v>0</v>
      </c>
      <c r="L111" s="113" t="str">
        <f>'ЕФЕКТИВНІСТЬ І пв 2019 рік'!V94</f>
        <v>АА</v>
      </c>
      <c r="M111" s="111">
        <f>'ЕФЕКТИВНІСТЬ І пв 2019 рік'!W94</f>
        <v>0</v>
      </c>
      <c r="N111" s="112">
        <f>'ЕФЕКТИВНІСТЬ І пв 2019 рік'!X94</f>
        <v>0</v>
      </c>
    </row>
    <row r="112" spans="2:14" x14ac:dyDescent="0.25">
      <c r="B112" s="2">
        <f>'ЕФЕКТИВНІСТЬ І пв 2019 рік'!B95</f>
        <v>23</v>
      </c>
      <c r="C112" s="144" t="str">
        <f>'ЕФЕКТИВНІСТЬ І пв 2019 рік'!C95</f>
        <v>Черкаський окружний адміністративний суд</v>
      </c>
      <c r="E112" s="142">
        <f>'ЕФЕКТИВНІСТЬ І пв 2019 рік'!K95</f>
        <v>13051.4</v>
      </c>
      <c r="F112" s="142">
        <f>'ЕФЕКТИВНІСТЬ І пв 2019 рік'!E95</f>
        <v>2162.9464500000099</v>
      </c>
      <c r="G112" s="142">
        <f>'ЕФЕКТИВНІСТЬ І пв 2019 рік'!N95</f>
        <v>14.1</v>
      </c>
      <c r="H112" s="63">
        <f>'ЕФЕКТИВНІСТЬ І пв 2019 рік'!R95</f>
        <v>0.40999999999999992</v>
      </c>
      <c r="I112" s="63">
        <f>'ЕФЕКТИВНІСТЬ І пв 2019 рік'!Q95</f>
        <v>0.54</v>
      </c>
      <c r="K112" s="110">
        <f>'ЕФЕКТИВНІСТЬ І пв 2019 рік'!U95</f>
        <v>0</v>
      </c>
      <c r="L112" s="113" t="str">
        <f>'ЕФЕКТИВНІСТЬ І пв 2019 рік'!V95</f>
        <v>АА</v>
      </c>
      <c r="M112" s="111">
        <f>'ЕФЕКТИВНІСТЬ І пв 2019 рік'!W95</f>
        <v>0</v>
      </c>
      <c r="N112" s="112">
        <f>'ЕФЕКТИВНІСТЬ І пв 2019 рік'!X95</f>
        <v>0</v>
      </c>
    </row>
    <row r="113" spans="2:14" x14ac:dyDescent="0.25">
      <c r="B113" s="2">
        <f>'ЕФЕКТИВНІСТЬ І пв 2019 рік'!B96</f>
        <v>24</v>
      </c>
      <c r="C113" s="144" t="str">
        <f>'ЕФЕКТИВНІСТЬ І пв 2019 рік'!C96</f>
        <v>Чернівецький окружний адміністративний суд</v>
      </c>
      <c r="E113" s="142">
        <f>'ЕФЕКТИВНІСТЬ І пв 2019 рік'!K96</f>
        <v>7805.9</v>
      </c>
      <c r="F113" s="142">
        <f>'ЕФЕКТИВНІСТЬ І пв 2019 рік'!E96</f>
        <v>814.37508900000603</v>
      </c>
      <c r="G113" s="142">
        <f>'ЕФЕКТИВНІСТЬ І пв 2019 рік'!N96</f>
        <v>9</v>
      </c>
      <c r="H113" s="63">
        <f>'ЕФЕКТИВНІСТЬ І пв 2019 рік'!R96</f>
        <v>-0.2</v>
      </c>
      <c r="I113" s="63">
        <f>'ЕФЕКТИВНІСТЬ І пв 2019 рік'!Q96</f>
        <v>0.32999999999999996</v>
      </c>
      <c r="K113" s="110" t="str">
        <f>'ЕФЕКТИВНІСТЬ І пв 2019 рік'!U96</f>
        <v>АВ</v>
      </c>
      <c r="L113" s="113">
        <f>'ЕФЕКТИВНІСТЬ І пв 2019 рік'!V96</f>
        <v>0</v>
      </c>
      <c r="M113" s="111">
        <f>'ЕФЕКТИВНІСТЬ І пв 2019 рік'!W96</f>
        <v>0</v>
      </c>
      <c r="N113" s="112">
        <f>'ЕФЕКТИВНІСТЬ І пв 2019 рік'!X96</f>
        <v>0</v>
      </c>
    </row>
    <row r="114" spans="2:14" x14ac:dyDescent="0.25">
      <c r="B114" s="2">
        <f>'ЕФЕКТИВНІСТЬ І пв 2019 рік'!B97</f>
        <v>25</v>
      </c>
      <c r="C114" s="144" t="str">
        <f>'ЕФЕКТИВНІСТЬ І пв 2019 рік'!C97</f>
        <v>Чернігівський окружний адміністративний суд</v>
      </c>
      <c r="E114" s="142">
        <f>'ЕФЕКТИВНІСТЬ І пв 2019 рік'!K97</f>
        <v>11549.2</v>
      </c>
      <c r="F114" s="142">
        <f>'ЕФЕКТИВНІСТЬ І пв 2019 рік'!E97</f>
        <v>2236.98223500002</v>
      </c>
      <c r="G114" s="142">
        <f>'ЕФЕКТИВНІСТЬ І пв 2019 рік'!N97</f>
        <v>12.5</v>
      </c>
      <c r="H114" s="63">
        <f>'ЕФЕКТИВНІСТЬ І пв 2019 рік'!R97</f>
        <v>0.61</v>
      </c>
      <c r="I114" s="63">
        <f>'ЕФЕКТИВНІСТЬ І пв 2019 рік'!Q97</f>
        <v>0.42000000000000004</v>
      </c>
      <c r="K114" s="110">
        <f>'ЕФЕКТИВНІСТЬ І пв 2019 рік'!U97</f>
        <v>0</v>
      </c>
      <c r="L114" s="113" t="str">
        <f>'ЕФЕКТИВНІСТЬ І пв 2019 рік'!V97</f>
        <v>АА</v>
      </c>
      <c r="M114" s="111">
        <f>'ЕФЕКТИВНІСТЬ І пв 2019 рік'!W97</f>
        <v>0</v>
      </c>
      <c r="N114" s="112">
        <f>'ЕФЕКТИВНІСТЬ І пв 2019 рік'!X97</f>
        <v>0</v>
      </c>
    </row>
    <row r="115" spans="2:14" x14ac:dyDescent="0.25">
      <c r="E115" s="75"/>
      <c r="F115" s="75"/>
      <c r="G115" s="75"/>
      <c r="H115" s="75"/>
      <c r="I115" s="75"/>
      <c r="K115" s="75"/>
      <c r="L115" s="75"/>
      <c r="M115" s="75"/>
      <c r="N115" s="75"/>
    </row>
    <row r="116" spans="2:14" x14ac:dyDescent="0.25">
      <c r="E116" s="75"/>
      <c r="F116" s="75"/>
      <c r="G116" s="75"/>
      <c r="H116" s="75"/>
      <c r="I116" s="75"/>
      <c r="K116" s="75"/>
      <c r="L116" s="75"/>
      <c r="M116" s="75"/>
      <c r="N116" s="75"/>
    </row>
    <row r="117" spans="2:14" x14ac:dyDescent="0.25">
      <c r="B117" s="37" t="s">
        <v>24</v>
      </c>
      <c r="C117" s="151" t="str">
        <f>'ЕФЕКТИВНІСТЬ І пв 2019 рік'!C98</f>
        <v>Апеляційні адміністративні суди</v>
      </c>
      <c r="E117" s="115">
        <f>'ЕФЕКТИВНІСТЬ І пв 2019 рік'!K98</f>
        <v>337179.80000000005</v>
      </c>
      <c r="F117" s="115">
        <f>'ЕФЕКТИВНІСТЬ І пв 2019 рік'!L98</f>
        <v>11</v>
      </c>
      <c r="G117" s="115">
        <f>'ЕФЕКТИВНІСТЬ І пв 2019 рік'!N98</f>
        <v>178.3</v>
      </c>
      <c r="H117" s="37"/>
      <c r="I117" s="37"/>
      <c r="K117" s="37"/>
      <c r="L117" s="37"/>
      <c r="M117" s="37"/>
      <c r="N117" s="37"/>
    </row>
    <row r="118" spans="2:14" ht="24" x14ac:dyDescent="0.25">
      <c r="B118" s="2">
        <f>'ЕФЕКТИВНІСТЬ І пв 2019 рік'!B100</f>
        <v>1</v>
      </c>
      <c r="C118" s="144" t="str">
        <f>'ЕФЕКТИВНІСТЬ І пв 2019 рік'!C100</f>
        <v>Перший апеляційний адміністративний суд (м. Донецьк)</v>
      </c>
      <c r="E118" s="142">
        <f>'ЕФЕКТИВНІСТЬ І пв 2019 рік'!K100</f>
        <v>22108.799999999999</v>
      </c>
      <c r="F118" s="142">
        <f>'ЕФЕКТИВНІСТЬ І пв 2019 рік'!E100</f>
        <v>2825.5575989997601</v>
      </c>
      <c r="G118" s="142">
        <f>'ЕФЕКТИВНІСТЬ І пв 2019 рік'!N100</f>
        <v>9.9</v>
      </c>
      <c r="H118" s="63">
        <f>'ЕФЕКТИВНІСТЬ І пв 2019 рік'!R100</f>
        <v>1</v>
      </c>
      <c r="I118" s="63">
        <f>'ЕФЕКТИВНІСТЬ І пв 2019 рік'!Q100</f>
        <v>0.67999999999999994</v>
      </c>
      <c r="K118" s="110">
        <f>'ЕФЕКТИВНІСТЬ І пв 2019 рік'!U100</f>
        <v>0</v>
      </c>
      <c r="L118" s="113" t="str">
        <f>'ЕФЕКТИВНІСТЬ І пв 2019 рік'!V100</f>
        <v>АА</v>
      </c>
      <c r="M118" s="111">
        <f>'ЕФЕКТИВНІСТЬ І пв 2019 рік'!W100</f>
        <v>0</v>
      </c>
      <c r="N118" s="112">
        <f>'ЕФЕКТИВНІСТЬ І пв 2019 рік'!X100</f>
        <v>0</v>
      </c>
    </row>
    <row r="119" spans="2:14" x14ac:dyDescent="0.25">
      <c r="B119" s="2">
        <f>'ЕФЕКТИВНІСТЬ І пв 2019 рік'!B101</f>
        <v>2</v>
      </c>
      <c r="C119" s="144" t="str">
        <f>'ЕФЕКТИВНІСТЬ І пв 2019 рік'!C101</f>
        <v>Другий апеляційний адміністративний суд (м. Харків)</v>
      </c>
      <c r="E119" s="142">
        <f>'ЕФЕКТИВНІСТЬ І пв 2019 рік'!K101</f>
        <v>53830.3</v>
      </c>
      <c r="F119" s="142">
        <f>'ЕФЕКТИВНІСТЬ І пв 2019 рік'!E101</f>
        <v>4529.4387900000702</v>
      </c>
      <c r="G119" s="142">
        <f>'ЕФЕКТИВНІСТЬ І пв 2019 рік'!N101</f>
        <v>22.9</v>
      </c>
      <c r="H119" s="63">
        <f>'ЕФЕКТИВНІСТЬ І пв 2019 рік'!R101</f>
        <v>0.22999999999999998</v>
      </c>
      <c r="I119" s="63">
        <f>'ЕФЕКТИВНІСТЬ І пв 2019 рік'!Q101</f>
        <v>0.30999999999999994</v>
      </c>
      <c r="K119" s="110">
        <f>'ЕФЕКТИВНІСТЬ І пв 2019 рік'!U101</f>
        <v>0</v>
      </c>
      <c r="L119" s="113" t="str">
        <f>'ЕФЕКТИВНІСТЬ І пв 2019 рік'!V101</f>
        <v>АА</v>
      </c>
      <c r="M119" s="111">
        <f>'ЕФЕКТИВНІСТЬ І пв 2019 рік'!W101</f>
        <v>0</v>
      </c>
      <c r="N119" s="112">
        <f>'ЕФЕКТИВНІСТЬ І пв 2019 рік'!X101</f>
        <v>0</v>
      </c>
    </row>
    <row r="120" spans="2:14" x14ac:dyDescent="0.25">
      <c r="B120" s="2">
        <f>'ЕФЕКТИВНІСТЬ І пв 2019 рік'!B102</f>
        <v>3</v>
      </c>
      <c r="C120" s="144" t="str">
        <f>'ЕФЕКТИВНІСТЬ І пв 2019 рік'!C102</f>
        <v>Третій апеляційний адміністративний суд (м. Дніпро)</v>
      </c>
      <c r="E120" s="142">
        <f>'ЕФЕКТИВНІСТЬ І пв 2019 рік'!K102</f>
        <v>44774.3</v>
      </c>
      <c r="F120" s="142">
        <f>'ЕФЕКТИВНІСТЬ І пв 2019 рік'!E102</f>
        <v>4274.1258040001003</v>
      </c>
      <c r="G120" s="142">
        <f>'ЕФЕКТИВНІСТЬ І пв 2019 рік'!N102</f>
        <v>24</v>
      </c>
      <c r="H120" s="63">
        <f>'ЕФЕКТИВНІСТЬ І пв 2019 рік'!R102</f>
        <v>0.22</v>
      </c>
      <c r="I120" s="63">
        <f>'ЕФЕКТИВНІСТЬ І пв 2019 рік'!Q102</f>
        <v>0.47000000000000008</v>
      </c>
      <c r="K120" s="110">
        <f>'ЕФЕКТИВНІСТЬ І пв 2019 рік'!U102</f>
        <v>0</v>
      </c>
      <c r="L120" s="113" t="str">
        <f>'ЕФЕКТИВНІСТЬ І пв 2019 рік'!V102</f>
        <v>АА</v>
      </c>
      <c r="M120" s="111">
        <f>'ЕФЕКТИВНІСТЬ І пв 2019 рік'!W102</f>
        <v>0</v>
      </c>
      <c r="N120" s="112">
        <f>'ЕФЕКТИВНІСТЬ І пв 2019 рік'!X102</f>
        <v>0</v>
      </c>
    </row>
    <row r="121" spans="2:14" x14ac:dyDescent="0.25">
      <c r="B121" s="2">
        <f>'ЕФЕКТИВНІСТЬ І пв 2019 рік'!B103</f>
        <v>4</v>
      </c>
      <c r="C121" s="144" t="str">
        <f>'ЕФЕКТИВНІСТЬ І пв 2019 рік'!C103</f>
        <v>П'ятий апеляційний адміністративний суд (м. Одеса)</v>
      </c>
      <c r="E121" s="142">
        <f>'ЕФЕКТИВНІСТЬ І пв 2019 рік'!K103</f>
        <v>43963.5</v>
      </c>
      <c r="F121" s="142">
        <f>'ЕФЕКТИВНІСТЬ І пв 2019 рік'!E103</f>
        <v>3713.8149350000399</v>
      </c>
      <c r="G121" s="142">
        <f>'ЕФЕКТИВНІСТЬ І пв 2019 рік'!N103</f>
        <v>22.7</v>
      </c>
      <c r="H121" s="63">
        <f>'ЕФЕКТИВНІСТЬ І пв 2019 рік'!R103</f>
        <v>0.06</v>
      </c>
      <c r="I121" s="63">
        <f>'ЕФЕКТИВНІСТЬ І пв 2019 рік'!Q103</f>
        <v>0.55000000000000004</v>
      </c>
      <c r="K121" s="110">
        <f>'ЕФЕКТИВНІСТЬ І пв 2019 рік'!U103</f>
        <v>0</v>
      </c>
      <c r="L121" s="113" t="str">
        <f>'ЕФЕКТИВНІСТЬ І пв 2019 рік'!V103</f>
        <v>АА</v>
      </c>
      <c r="M121" s="111">
        <f>'ЕФЕКТИВНІСТЬ І пв 2019 рік'!W103</f>
        <v>0</v>
      </c>
      <c r="N121" s="112">
        <f>'ЕФЕКТИВНІСТЬ І пв 2019 рік'!X103</f>
        <v>0</v>
      </c>
    </row>
    <row r="122" spans="2:14" ht="17.25" customHeight="1" x14ac:dyDescent="0.25">
      <c r="B122" s="2">
        <f>'ЕФЕКТИВНІСТЬ І пв 2019 рік'!B104</f>
        <v>5</v>
      </c>
      <c r="C122" s="144" t="str">
        <f>'ЕФЕКТИВНІСТЬ І пв 2019 рік'!C104</f>
        <v>Шостий апеляційний адміністративний суд (м. Київ)</v>
      </c>
      <c r="E122" s="142">
        <f>'ЕФЕКТИВНІСТЬ І пв 2019 рік'!K104</f>
        <v>67055.199999999997</v>
      </c>
      <c r="F122" s="142">
        <f>'ЕФЕКТИВНІСТЬ І пв 2019 рік'!E104</f>
        <v>8563.3817649999892</v>
      </c>
      <c r="G122" s="142">
        <f>'ЕФЕКТИВНІСТЬ І пв 2019 рік'!N104</f>
        <v>35</v>
      </c>
      <c r="H122" s="63">
        <f>'ЕФЕКТИВНІСТЬ І пв 2019 рік'!R104</f>
        <v>0.78</v>
      </c>
      <c r="I122" s="63">
        <f>'ЕФЕКТИВНІСТЬ І пв 2019 рік'!Q104</f>
        <v>0.66</v>
      </c>
      <c r="K122" s="110">
        <f>'ЕФЕКТИВНІСТЬ І пв 2019 рік'!U104</f>
        <v>0</v>
      </c>
      <c r="L122" s="113" t="str">
        <f>'ЕФЕКТИВНІСТЬ І пв 2019 рік'!V104</f>
        <v>АА</v>
      </c>
      <c r="M122" s="111">
        <f>'ЕФЕКТИВНІСТЬ І пв 2019 рік'!W104</f>
        <v>0</v>
      </c>
      <c r="N122" s="112">
        <f>'ЕФЕКТИВНІСТЬ І пв 2019 рік'!X104</f>
        <v>0</v>
      </c>
    </row>
    <row r="123" spans="2:14" ht="23.25" customHeight="1" x14ac:dyDescent="0.25">
      <c r="B123" s="2">
        <f>'ЕФЕКТИВНІСТЬ І пв 2019 рік'!B105</f>
        <v>6</v>
      </c>
      <c r="C123" s="144" t="str">
        <f>'ЕФЕКТИВНІСТЬ І пв 2019 рік'!C105</f>
        <v>Сьомий апеляційний адміністративний суд (м. Вінниця)</v>
      </c>
      <c r="E123" s="142">
        <f>'ЕФЕКТИВНІСТЬ І пв 2019 рік'!K105</f>
        <v>40892.300000000003</v>
      </c>
      <c r="F123" s="142">
        <f>'ЕФЕКТИВНІСТЬ І пв 2019 рік'!E105</f>
        <v>3068.57019300001</v>
      </c>
      <c r="G123" s="142">
        <f>'ЕФЕКТИВНІСТЬ І пв 2019 рік'!N105</f>
        <v>24.8</v>
      </c>
      <c r="H123" s="63">
        <f>'ЕФЕКТИВНІСТЬ І пв 2019 рік'!R105</f>
        <v>-0.27</v>
      </c>
      <c r="I123" s="63">
        <f>'ЕФЕКТИВНІСТЬ І пв 2019 рік'!Q105</f>
        <v>0.55000000000000004</v>
      </c>
      <c r="K123" s="110" t="str">
        <f>'ЕФЕКТИВНІСТЬ І пв 2019 рік'!U105</f>
        <v>АВ</v>
      </c>
      <c r="L123" s="113">
        <f>'ЕФЕКТИВНІСТЬ І пв 2019 рік'!V105</f>
        <v>0</v>
      </c>
      <c r="M123" s="111">
        <f>'ЕФЕКТИВНІСТЬ І пв 2019 рік'!W105</f>
        <v>0</v>
      </c>
      <c r="N123" s="112">
        <f>'ЕФЕКТИВНІСТЬ І пв 2019 рік'!X105</f>
        <v>0</v>
      </c>
    </row>
    <row r="124" spans="2:14" x14ac:dyDescent="0.25">
      <c r="B124" s="2">
        <f>'ЕФЕКТИВНІСТЬ І пв 2019 рік'!B106</f>
        <v>7</v>
      </c>
      <c r="C124" s="144" t="str">
        <f>'ЕФЕКТИВНІСТЬ І пв 2019 рік'!C106</f>
        <v>Восьмий апеляційний адміністративний суд (м. Львів)</v>
      </c>
      <c r="E124" s="142">
        <f>'ЕФЕКТИВНІСТЬ І пв 2019 рік'!K106</f>
        <v>64555.4</v>
      </c>
      <c r="F124" s="142">
        <f>'ЕФЕКТИВНІСТЬ І пв 2019 рік'!E106</f>
        <v>5095.27464900008</v>
      </c>
      <c r="G124" s="142">
        <f>'ЕФЕКТИВНІСТЬ І пв 2019 рік'!N106</f>
        <v>39</v>
      </c>
      <c r="H124" s="63">
        <f>'ЕФЕКТИВНІСТЬ І пв 2019 рік'!R106</f>
        <v>-0.19000000000000003</v>
      </c>
      <c r="I124" s="63">
        <f>'ЕФЕКТИВНІСТЬ І пв 2019 рік'!Q106</f>
        <v>0.64</v>
      </c>
      <c r="K124" s="110" t="str">
        <f>'ЕФЕКТИВНІСТЬ І пв 2019 рік'!U106</f>
        <v>АВ</v>
      </c>
      <c r="L124" s="113">
        <f>'ЕФЕКТИВНІСТЬ І пв 2019 рік'!V106</f>
        <v>0</v>
      </c>
      <c r="M124" s="111">
        <f>'ЕФЕКТИВНІСТЬ І пв 2019 рік'!W106</f>
        <v>0</v>
      </c>
      <c r="N124" s="112">
        <f>'ЕФЕКТИВНІСТЬ І пв 2019 рік'!X106</f>
        <v>0</v>
      </c>
    </row>
    <row r="125" spans="2:14" x14ac:dyDescent="0.25">
      <c r="B125" s="116"/>
      <c r="C125" s="152"/>
      <c r="E125" s="75"/>
      <c r="F125" s="75"/>
      <c r="G125" s="75"/>
      <c r="H125" s="75"/>
      <c r="I125" s="75"/>
      <c r="K125" s="75"/>
      <c r="L125" s="75"/>
      <c r="M125" s="75"/>
      <c r="N125" s="114"/>
    </row>
    <row r="126" spans="2:14" x14ac:dyDescent="0.25">
      <c r="B126" s="116"/>
      <c r="E126" s="75"/>
      <c r="F126" s="75"/>
      <c r="G126" s="75"/>
      <c r="H126" s="75"/>
      <c r="I126" s="75"/>
      <c r="K126" s="75"/>
      <c r="L126" s="75"/>
      <c r="M126" s="75"/>
      <c r="N126" s="114"/>
    </row>
    <row r="127" spans="2:14" x14ac:dyDescent="0.25">
      <c r="B127" s="116"/>
      <c r="E127" s="75"/>
      <c r="F127" s="75"/>
      <c r="G127" s="75"/>
      <c r="H127" s="75"/>
      <c r="I127" s="75"/>
      <c r="K127" s="75"/>
      <c r="L127" s="75"/>
      <c r="M127" s="9"/>
      <c r="N127" s="114"/>
    </row>
    <row r="128" spans="2:14" x14ac:dyDescent="0.25">
      <c r="B128" s="116"/>
      <c r="E128" s="75"/>
      <c r="F128" s="75"/>
      <c r="G128" s="75"/>
      <c r="H128" s="75"/>
      <c r="I128" s="75"/>
      <c r="K128" s="75"/>
      <c r="L128" s="75"/>
      <c r="M128" s="9"/>
      <c r="N128" s="114"/>
    </row>
    <row r="129" spans="2:14" x14ac:dyDescent="0.25">
      <c r="B129" s="116"/>
      <c r="E129" s="75"/>
      <c r="F129" s="75"/>
      <c r="G129" s="75"/>
      <c r="H129" s="75"/>
      <c r="I129" s="75"/>
      <c r="K129" s="75"/>
      <c r="L129" s="75"/>
      <c r="M129" s="9"/>
      <c r="N129" s="114"/>
    </row>
    <row r="130" spans="2:14" x14ac:dyDescent="0.25">
      <c r="B130" s="116"/>
      <c r="E130" s="75"/>
      <c r="F130" s="75"/>
      <c r="G130" s="75"/>
      <c r="H130" s="75"/>
      <c r="I130" s="75"/>
      <c r="K130" s="75"/>
      <c r="L130" s="75"/>
      <c r="M130" s="9"/>
      <c r="N130" s="114"/>
    </row>
    <row r="131" spans="2:14" x14ac:dyDescent="0.25">
      <c r="B131" s="116"/>
      <c r="E131" s="75"/>
      <c r="F131" s="75"/>
      <c r="G131" s="75"/>
      <c r="H131" s="75"/>
      <c r="I131" s="75"/>
      <c r="K131" s="75"/>
      <c r="L131" s="75"/>
      <c r="M131" s="9"/>
      <c r="N131" s="114"/>
    </row>
    <row r="132" spans="2:14" x14ac:dyDescent="0.25">
      <c r="B132" s="116"/>
      <c r="E132" s="75"/>
      <c r="F132" s="75"/>
      <c r="G132" s="75"/>
      <c r="H132" s="75"/>
      <c r="I132" s="75"/>
      <c r="K132" s="75"/>
      <c r="L132" s="75"/>
      <c r="M132" s="9"/>
      <c r="N132" s="114"/>
    </row>
    <row r="133" spans="2:14" x14ac:dyDescent="0.25">
      <c r="B133" s="116"/>
      <c r="E133" s="75"/>
      <c r="F133" s="75"/>
      <c r="G133" s="75"/>
      <c r="H133" s="75"/>
      <c r="I133" s="75"/>
      <c r="K133" s="75"/>
      <c r="L133" s="75"/>
      <c r="M133" s="9"/>
      <c r="N133" s="114"/>
    </row>
    <row r="134" spans="2:14" x14ac:dyDescent="0.25">
      <c r="B134" s="116"/>
      <c r="E134" s="75"/>
      <c r="F134" s="75"/>
      <c r="G134" s="75"/>
      <c r="H134" s="75"/>
      <c r="I134" s="75"/>
      <c r="K134" s="75"/>
      <c r="L134" s="75"/>
      <c r="M134" s="9"/>
      <c r="N134" s="114"/>
    </row>
    <row r="135" spans="2:14" x14ac:dyDescent="0.25">
      <c r="B135" s="116"/>
      <c r="E135" s="75"/>
      <c r="F135" s="75"/>
      <c r="G135" s="75"/>
      <c r="H135" s="75"/>
      <c r="I135" s="75"/>
      <c r="K135" s="75"/>
      <c r="L135" s="75"/>
      <c r="M135" s="9"/>
      <c r="N135" s="114"/>
    </row>
    <row r="136" spans="2:14" x14ac:dyDescent="0.25">
      <c r="B136" s="116"/>
      <c r="E136" s="75"/>
      <c r="F136" s="75"/>
      <c r="G136" s="75"/>
      <c r="H136" s="75"/>
      <c r="I136" s="75"/>
      <c r="K136" s="75"/>
      <c r="L136" s="75"/>
      <c r="M136" s="9"/>
      <c r="N136" s="114"/>
    </row>
    <row r="137" spans="2:14" x14ac:dyDescent="0.25">
      <c r="B137" s="116"/>
      <c r="E137" s="75"/>
      <c r="F137" s="75"/>
      <c r="G137" s="75"/>
      <c r="H137" s="75"/>
      <c r="I137" s="75"/>
      <c r="K137" s="75"/>
      <c r="L137" s="75"/>
      <c r="M137" s="9"/>
      <c r="N137" s="114"/>
    </row>
    <row r="138" spans="2:14" x14ac:dyDescent="0.25">
      <c r="E138" s="75"/>
      <c r="F138" s="75"/>
      <c r="G138" s="75"/>
      <c r="H138" s="75"/>
      <c r="I138" s="75"/>
      <c r="K138" s="75"/>
      <c r="L138" s="75"/>
      <c r="M138" s="75"/>
      <c r="N138" s="114"/>
    </row>
  </sheetData>
  <conditionalFormatting sqref="L36:L60 N36:N60">
    <cfRule type="colorScale" priority="66">
      <colorScale>
        <cfvo type="formula" val="#REF!"/>
        <cfvo type="max"/>
        <color rgb="FF63BE7B"/>
        <color rgb="FFFCFCFF"/>
      </colorScale>
    </cfRule>
    <cfRule type="colorScale" priority="67">
      <colorScale>
        <cfvo type="min"/>
        <cfvo type="max"/>
        <color theme="0" tint="-0.499984740745262"/>
        <color rgb="FFFFEF9C"/>
      </colorScale>
    </cfRule>
    <cfRule type="colorScale" priority="68">
      <colorScale>
        <cfvo type="min"/>
        <cfvo type="max"/>
        <color theme="0" tint="-0.34998626667073579"/>
        <color rgb="FFFFEF9C"/>
      </colorScale>
    </cfRule>
    <cfRule type="colorScale" priority="69">
      <colorScale>
        <cfvo type="formula" val="$S$6"/>
        <cfvo type="formula" val="$T$6"/>
        <color rgb="FFFFEF9C"/>
        <color rgb="FF63BE7B"/>
      </colorScale>
    </cfRule>
    <cfRule type="colorScale" priority="70">
      <colorScale>
        <cfvo type="formula" val="$S$6"/>
        <cfvo type="max"/>
        <color rgb="FF00B050"/>
        <color rgb="FFFFEF9C"/>
      </colorScale>
    </cfRule>
    <cfRule type="colorScale" priority="71">
      <colorScale>
        <cfvo type="min"/>
        <cfvo type="max"/>
        <color rgb="FF63BE7B"/>
        <color rgb="FFFFEF9C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:N34 N138 N61 L10:L32">
    <cfRule type="colorScale" priority="3728">
      <colorScale>
        <cfvo type="formula" val="#REF!"/>
        <cfvo type="max"/>
        <color rgb="FF63BE7B"/>
        <color rgb="FFFCFCFF"/>
      </colorScale>
    </cfRule>
    <cfRule type="colorScale" priority="3729">
      <colorScale>
        <cfvo type="min"/>
        <cfvo type="max"/>
        <color theme="0" tint="-0.499984740745262"/>
        <color rgb="FFFFEF9C"/>
      </colorScale>
    </cfRule>
    <cfRule type="colorScale" priority="3730">
      <colorScale>
        <cfvo type="min"/>
        <cfvo type="max"/>
        <color theme="0" tint="-0.34998626667073579"/>
        <color rgb="FFFFEF9C"/>
      </colorScale>
    </cfRule>
    <cfRule type="colorScale" priority="3731">
      <colorScale>
        <cfvo type="formula" val="$S$6"/>
        <cfvo type="formula" val="$T$6"/>
        <color rgb="FFFFEF9C"/>
        <color rgb="FF63BE7B"/>
      </colorScale>
    </cfRule>
    <cfRule type="colorScale" priority="3732">
      <colorScale>
        <cfvo type="formula" val="$S$6"/>
        <cfvo type="max"/>
        <color rgb="FF00B050"/>
        <color rgb="FFFFEF9C"/>
      </colorScale>
    </cfRule>
    <cfRule type="colorScale" priority="3733">
      <colorScale>
        <cfvo type="min"/>
        <cfvo type="max"/>
        <color rgb="FF63BE7B"/>
        <color rgb="FFFFEF9C"/>
      </colorScale>
    </cfRule>
    <cfRule type="colorScale" priority="3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0:L114 N90:N114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 L9">
    <cfRule type="colorScale" priority="18">
      <colorScale>
        <cfvo type="formula" val="#REF!"/>
        <cfvo type="max"/>
        <color rgb="FF63BE7B"/>
        <color rgb="FFFCFCFF"/>
      </colorScale>
    </cfRule>
    <cfRule type="colorScale" priority="19">
      <colorScale>
        <cfvo type="min"/>
        <cfvo type="max"/>
        <color theme="0" tint="-0.499984740745262"/>
        <color rgb="FFFFEF9C"/>
      </colorScale>
    </cfRule>
    <cfRule type="colorScale" priority="20">
      <colorScale>
        <cfvo type="min"/>
        <cfvo type="max"/>
        <color theme="0" tint="-0.34998626667073579"/>
        <color rgb="FFFFEF9C"/>
      </colorScale>
    </cfRule>
    <cfRule type="colorScale" priority="21">
      <colorScale>
        <cfvo type="formula" val="$S$6"/>
        <cfvo type="formula" val="$T$6"/>
        <color rgb="FFFFEF9C"/>
        <color rgb="FF63BE7B"/>
      </colorScale>
    </cfRule>
    <cfRule type="colorScale" priority="22">
      <colorScale>
        <cfvo type="formula" val="$S$6"/>
        <cfvo type="max"/>
        <color rgb="FF00B050"/>
        <color rgb="FFFFEF9C"/>
      </colorScale>
    </cfRule>
    <cfRule type="colorScale" priority="23">
      <colorScale>
        <cfvo type="min"/>
        <cfvo type="max"/>
        <color rgb="FF63BE7B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3:L68 N63:N68">
    <cfRule type="colorScale" priority="4319">
      <colorScale>
        <cfvo type="formula" val="#REF!"/>
        <cfvo type="max"/>
        <color rgb="FF63BE7B"/>
        <color rgb="FFFCFCFF"/>
      </colorScale>
    </cfRule>
    <cfRule type="colorScale" priority="4320">
      <colorScale>
        <cfvo type="min"/>
        <cfvo type="max"/>
        <color theme="0" tint="-0.499984740745262"/>
        <color rgb="FFFFEF9C"/>
      </colorScale>
    </cfRule>
    <cfRule type="colorScale" priority="4321">
      <colorScale>
        <cfvo type="min"/>
        <cfvo type="max"/>
        <color theme="0" tint="-0.34998626667073579"/>
        <color rgb="FFFFEF9C"/>
      </colorScale>
    </cfRule>
    <cfRule type="colorScale" priority="4322">
      <colorScale>
        <cfvo type="formula" val="$S$6"/>
        <cfvo type="formula" val="$T$6"/>
        <color rgb="FFFFEF9C"/>
        <color rgb="FF63BE7B"/>
      </colorScale>
    </cfRule>
    <cfRule type="colorScale" priority="4323">
      <colorScale>
        <cfvo type="formula" val="$S$6"/>
        <cfvo type="max"/>
        <color rgb="FF00B050"/>
        <color rgb="FFFFEF9C"/>
      </colorScale>
    </cfRule>
    <cfRule type="colorScale" priority="4324">
      <colorScale>
        <cfvo type="min"/>
        <cfvo type="max"/>
        <color rgb="FF63BE7B"/>
        <color rgb="FFFFEF9C"/>
      </colorScale>
    </cfRule>
    <cfRule type="colorScale" priority="4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9:L125 N119:N137">
    <cfRule type="colorScale" priority="4347">
      <colorScale>
        <cfvo type="formula" val="#REF!"/>
        <cfvo type="max"/>
        <color rgb="FF63BE7B"/>
        <color rgb="FFFCFCFF"/>
      </colorScale>
    </cfRule>
    <cfRule type="colorScale" priority="4348">
      <colorScale>
        <cfvo type="min"/>
        <cfvo type="max"/>
        <color theme="0" tint="-0.499984740745262"/>
        <color rgb="FFFFEF9C"/>
      </colorScale>
    </cfRule>
    <cfRule type="colorScale" priority="4349">
      <colorScale>
        <cfvo type="min"/>
        <cfvo type="max"/>
        <color theme="0" tint="-0.34998626667073579"/>
        <color rgb="FFFFEF9C"/>
      </colorScale>
    </cfRule>
    <cfRule type="colorScale" priority="4350">
      <colorScale>
        <cfvo type="formula" val="$S$6"/>
        <cfvo type="formula" val="$T$6"/>
        <color rgb="FFFFEF9C"/>
        <color rgb="FF63BE7B"/>
      </colorScale>
    </cfRule>
    <cfRule type="colorScale" priority="4351">
      <colorScale>
        <cfvo type="formula" val="$S$6"/>
        <cfvo type="max"/>
        <color rgb="FF00B050"/>
        <color rgb="FFFFEF9C"/>
      </colorScale>
    </cfRule>
    <cfRule type="colorScale" priority="4352">
      <colorScale>
        <cfvo type="min"/>
        <cfvo type="max"/>
        <color rgb="FF63BE7B"/>
        <color rgb="FFFFEF9C"/>
      </colorScale>
    </cfRule>
    <cfRule type="colorScale" priority="4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18 L118">
    <cfRule type="colorScale" priority="6">
      <colorScale>
        <cfvo type="formula" val="#REF!"/>
        <cfvo type="max"/>
        <color rgb="FF63BE7B"/>
        <color rgb="FFFCFCFF"/>
      </colorScale>
    </cfRule>
    <cfRule type="colorScale" priority="7">
      <colorScale>
        <cfvo type="min"/>
        <cfvo type="max"/>
        <color theme="0" tint="-0.499984740745262"/>
        <color rgb="FFFFEF9C"/>
      </colorScale>
    </cfRule>
    <cfRule type="colorScale" priority="8">
      <colorScale>
        <cfvo type="min"/>
        <cfvo type="max"/>
        <color theme="0" tint="-0.34998626667073579"/>
        <color rgb="FFFFEF9C"/>
      </colorScale>
    </cfRule>
    <cfRule type="colorScale" priority="9">
      <colorScale>
        <cfvo type="formula" val="$S$6"/>
        <cfvo type="formula" val="$T$6"/>
        <color rgb="FFFFEF9C"/>
        <color rgb="FF63BE7B"/>
      </colorScale>
    </cfRule>
    <cfRule type="colorScale" priority="10">
      <colorScale>
        <cfvo type="formula" val="$S$6"/>
        <cfvo type="max"/>
        <color rgb="FF00B050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CB329E68-B680-4420-84CA-2DFDE4704A7D}">
            <xm:f>NOT(ISERROR(SEARCH($V$8,L10)))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L10:L32 L119:L125</xm:sqref>
        </x14:conditionalFormatting>
        <x14:conditionalFormatting xmlns:xm="http://schemas.microsoft.com/office/excel/2006/main">
          <x14:cfRule type="containsText" priority="112" operator="containsText" id="{5150B872-83B0-4D1E-AA82-E063086A6BC6}">
            <xm:f>NOT(ISERROR(SEARCH($X$8,N10)))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N61 N10:N34 N119:N138</xm:sqref>
        </x14:conditionalFormatting>
        <x14:conditionalFormatting xmlns:xm="http://schemas.microsoft.com/office/excel/2006/main">
          <x14:cfRule type="containsText" priority="111" operator="containsText" id="{B77A9C81-15EC-4486-9270-357919059478}">
            <xm:f>NOT(ISERROR(SEARCH($W$8,M10)))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M10:M32 M119:M137</xm:sqref>
        </x14:conditionalFormatting>
        <x14:conditionalFormatting xmlns:xm="http://schemas.microsoft.com/office/excel/2006/main">
          <x14:cfRule type="containsText" priority="109" operator="containsText" id="{E5399B72-03D3-40F3-98FB-464609289B5A}">
            <xm:f>NOT(ISERROR(SEARCH($U$8,K10)))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0" operator="containsText" id="{52773EF8-A2A1-4F0E-8149-161D4336BD0B}">
            <xm:f>NOT(ISERROR(SEARCH($W$8,K10)))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K10:K32 K119:K125</xm:sqref>
        </x14:conditionalFormatting>
        <x14:conditionalFormatting xmlns:xm="http://schemas.microsoft.com/office/excel/2006/main">
          <x14:cfRule type="containsText" priority="65" operator="containsText" id="{147CD598-F48F-4DCA-909D-F1A457649E18}">
            <xm:f>NOT(ISERROR(SEARCH($V$8,L36)))</xm:f>
            <xm:f>$V$8</xm:f>
            <x14:dxf>
              <fill>
                <patternFill>
                  <bgColor rgb="FF00B050"/>
                </patternFill>
              </fill>
            </x14:dxf>
          </x14:cfRule>
          <xm:sqref>L36:L60</xm:sqref>
        </x14:conditionalFormatting>
        <x14:conditionalFormatting xmlns:xm="http://schemas.microsoft.com/office/excel/2006/main">
          <x14:cfRule type="containsText" priority="64" operator="containsText" id="{A3481F9F-9D5F-4F23-B924-E77524590B34}">
            <xm:f>NOT(ISERROR(SEARCH($X$8,N36)))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N36:N60</xm:sqref>
        </x14:conditionalFormatting>
        <x14:conditionalFormatting xmlns:xm="http://schemas.microsoft.com/office/excel/2006/main">
          <x14:cfRule type="containsText" priority="63" operator="containsText" id="{ABCCF84D-4630-4E3E-AF7A-D54BDB2FDBF1}">
            <xm:f>NOT(ISERROR(SEARCH($W$8,M36)))</xm:f>
            <xm:f>$W$8</xm:f>
            <x14:dxf>
              <fill>
                <patternFill>
                  <bgColor rgb="FFFF0000"/>
                </patternFill>
              </fill>
            </x14:dxf>
          </x14:cfRule>
          <xm:sqref>M36:M60</xm:sqref>
        </x14:conditionalFormatting>
        <x14:conditionalFormatting xmlns:xm="http://schemas.microsoft.com/office/excel/2006/main">
          <x14:cfRule type="containsText" priority="61" operator="containsText" id="{4C966D20-021C-472D-BCDB-714D7FCB73AC}">
            <xm:f>NOT(ISERROR(SEARCH($U$8,K36)))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2" operator="containsText" id="{033168BC-706A-47DF-B096-AD385DCF42A7}">
            <xm:f>NOT(ISERROR(SEARCH($W$8,K36)))</xm:f>
            <xm:f>$W$8</xm:f>
            <x14:dxf>
              <fill>
                <patternFill>
                  <bgColor rgb="FFFF0000"/>
                </patternFill>
              </fill>
            </x14:dxf>
          </x14:cfRule>
          <xm:sqref>K36:K60</xm:sqref>
        </x14:conditionalFormatting>
        <x14:conditionalFormatting xmlns:xm="http://schemas.microsoft.com/office/excel/2006/main">
          <x14:cfRule type="containsText" priority="53" operator="containsText" id="{B7ADF56E-DAAE-43CC-96EF-90EB92E8A907}">
            <xm:f>NOT(ISERROR(SEARCH($V$8,L63)))</xm:f>
            <xm:f>$V$8</xm:f>
            <x14:dxf>
              <fill>
                <patternFill>
                  <bgColor rgb="FF00B050"/>
                </patternFill>
              </fill>
            </x14:dxf>
          </x14:cfRule>
          <xm:sqref>L63:L68</xm:sqref>
        </x14:conditionalFormatting>
        <x14:conditionalFormatting xmlns:xm="http://schemas.microsoft.com/office/excel/2006/main">
          <x14:cfRule type="containsText" priority="52" operator="containsText" id="{2C06C42D-1E04-431A-A294-4A0FFBCC8AB0}">
            <xm:f>NOT(ISERROR(SEARCH($X$8,N63)))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N63:N68</xm:sqref>
        </x14:conditionalFormatting>
        <x14:conditionalFormatting xmlns:xm="http://schemas.microsoft.com/office/excel/2006/main">
          <x14:cfRule type="containsText" priority="51" operator="containsText" id="{398FFE87-DFA4-4DD0-A3F3-2DF6FB8BA1DD}">
            <xm:f>NOT(ISERROR(SEARCH($W$8,M63)))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M63:M68</xm:sqref>
        </x14:conditionalFormatting>
        <x14:conditionalFormatting xmlns:xm="http://schemas.microsoft.com/office/excel/2006/main">
          <x14:cfRule type="containsText" priority="49" operator="containsText" id="{215931DF-3BCF-4CDB-8DFA-7F7C5AFF3468}">
            <xm:f>NOT(ISERROR(SEARCH($U$8,K63)))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82CB1291-86E1-47DB-9042-63775BC9EF7D}">
            <xm:f>NOT(ISERROR(SEARCH($W$8,K63)))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K63:K68</xm:sqref>
        </x14:conditionalFormatting>
        <x14:conditionalFormatting xmlns:xm="http://schemas.microsoft.com/office/excel/2006/main">
          <x14:cfRule type="containsText" priority="41" operator="containsText" id="{33CE4414-7F51-4C97-867A-327E8F2F7333}">
            <xm:f>NOT(ISERROR(SEARCH($V$8,L90)))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L90:L114</xm:sqref>
        </x14:conditionalFormatting>
        <x14:conditionalFormatting xmlns:xm="http://schemas.microsoft.com/office/excel/2006/main">
          <x14:cfRule type="containsText" priority="40" operator="containsText" id="{31399C41-16D9-4434-B3F8-8B3EA7F3594C}">
            <xm:f>NOT(ISERROR(SEARCH($X$8,N90)))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N90:N114</xm:sqref>
        </x14:conditionalFormatting>
        <x14:conditionalFormatting xmlns:xm="http://schemas.microsoft.com/office/excel/2006/main">
          <x14:cfRule type="containsText" priority="39" operator="containsText" id="{386B4FBA-E809-4486-A4CE-166293237FCA}">
            <xm:f>NOT(ISERROR(SEARCH($W$8,M90)))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M90:M114</xm:sqref>
        </x14:conditionalFormatting>
        <x14:conditionalFormatting xmlns:xm="http://schemas.microsoft.com/office/excel/2006/main">
          <x14:cfRule type="containsText" priority="37" operator="containsText" id="{7089D9C5-5A47-46BC-99F9-306CD6AA032C}">
            <xm:f>NOT(ISERROR(SEARCH($U$8,K90)))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0ECD8D47-E016-415A-9E92-41718276D619}">
            <xm:f>NOT(ISERROR(SEARCH($W$8,K90)))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K90:K114</xm:sqref>
        </x14:conditionalFormatting>
        <x14:conditionalFormatting xmlns:xm="http://schemas.microsoft.com/office/excel/2006/main">
          <x14:cfRule type="containsText" priority="17" operator="containsText" id="{3190833C-DE4F-41D4-B47C-7E716E91246C}">
            <xm:f>NOT(ISERROR(SEARCH($V$8,L9)))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containsText" priority="16" operator="containsText" id="{8CCBDEC4-CE14-40E6-A08F-FDB46D0459E2}">
            <xm:f>NOT(ISERROR(SEARCH($X$8,N9)))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containsText" priority="15" operator="containsText" id="{2CE5AD83-1D03-49A8-ACA6-4AD2FE794F0D}">
            <xm:f>NOT(ISERROR(SEARCH($W$8,M9)))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containsText" priority="13" operator="containsText" id="{809B93B1-9543-4C46-9D7A-275FC5340BC5}">
            <xm:f>NOT(ISERROR(SEARCH($U$8,K9)))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117B8D2D-342A-4B11-8CA9-B69AB3D4810E}">
            <xm:f>NOT(ISERROR(SEARCH($W$8,K9)))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ontainsText" priority="5" operator="containsText" id="{FB74015F-4B3C-49C6-9E85-38CD56CA02BC}">
            <xm:f>NOT(ISERROR(SEARCH($V$8,L118)))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L118</xm:sqref>
        </x14:conditionalFormatting>
        <x14:conditionalFormatting xmlns:xm="http://schemas.microsoft.com/office/excel/2006/main">
          <x14:cfRule type="containsText" priority="4" operator="containsText" id="{836FA6C6-E123-4D1D-BFF1-9B077CD493C1}">
            <xm:f>NOT(ISERROR(SEARCH($X$8,N118)))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ontainsText" priority="3" operator="containsText" id="{480B5C9F-E1B9-4D43-8D68-1E208639ECA0}">
            <xm:f>NOT(ISERROR(SEARCH($W$8,M118)))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ontainsText" priority="1" operator="containsText" id="{DD703A89-201E-4116-A491-63CF9DB8DD5A}">
            <xm:f>NOT(ISERROR(SEARCH($U$8,K118)))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3923A68A-FB27-42DC-A35E-93BF03FF51D8}">
            <xm:f>NOT(ISERROR(SEARCH($W$8,K118)))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ЕФЕКТИВНІСТЬ І пв 2019 рік</vt:lpstr>
      <vt:lpstr>графіки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pastukhova</cp:lastModifiedBy>
  <cp:lastPrinted>2019-10-04T06:55:10Z</cp:lastPrinted>
  <dcterms:created xsi:type="dcterms:W3CDTF">2016-04-07T12:23:07Z</dcterms:created>
  <dcterms:modified xsi:type="dcterms:W3CDTF">2019-10-23T10:36:34Z</dcterms:modified>
</cp:coreProperties>
</file>